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 · Sumário Executivo" sheetId="1" state="visible" r:id="rId1"/>
    <sheet xmlns:r="http://schemas.openxmlformats.org/officeDocument/2006/relationships" name="02 · Economic Assumptions" sheetId="2" state="visible" r:id="rId2"/>
    <sheet xmlns:r="http://schemas.openxmlformats.org/officeDocument/2006/relationships" name="03 · Operational Drivers" sheetId="3" state="visible" r:id="rId3"/>
    <sheet xmlns:r="http://schemas.openxmlformats.org/officeDocument/2006/relationships" name="04 · CAPEX &amp; Curva S" sheetId="4" state="visible" r:id="rId4"/>
    <sheet xmlns:r="http://schemas.openxmlformats.org/officeDocument/2006/relationships" name="05 · Fontes e Aplicações" sheetId="5" state="visible" r:id="rId5"/>
    <sheet xmlns:r="http://schemas.openxmlformats.org/officeDocument/2006/relationships" name="06 · Funding &amp; Equity" sheetId="6" state="visible" r:id="rId6"/>
    <sheet xmlns:r="http://schemas.openxmlformats.org/officeDocument/2006/relationships" name="07 · Debt Schedule" sheetId="7" state="visible" r:id="rId7"/>
    <sheet xmlns:r="http://schemas.openxmlformats.org/officeDocument/2006/relationships" name="08 · Revenue Engine" sheetId="8" state="visible" r:id="rId8"/>
    <sheet xmlns:r="http://schemas.openxmlformats.org/officeDocument/2006/relationships" name="09 · DRE USALI" sheetId="9" state="visible" r:id="rId9"/>
    <sheet xmlns:r="http://schemas.openxmlformats.org/officeDocument/2006/relationships" name="10 · Depreciação" sheetId="10" state="visible" r:id="rId10"/>
    <sheet xmlns:r="http://schemas.openxmlformats.org/officeDocument/2006/relationships" name="11 · Capital de Giro" sheetId="11" state="visible" r:id="rId11"/>
    <sheet xmlns:r="http://schemas.openxmlformats.org/officeDocument/2006/relationships" name="12 · Tax Engine" sheetId="12" state="visible" r:id="rId12"/>
    <sheet xmlns:r="http://schemas.openxmlformats.org/officeDocument/2006/relationships" name="13 · Fluxo de Caixa" sheetId="13" state="visible" r:id="rId13"/>
    <sheet xmlns:r="http://schemas.openxmlformats.org/officeDocument/2006/relationships" name="14 · Balanço Patrimonial" sheetId="14" state="visible" r:id="rId14"/>
    <sheet xmlns:r="http://schemas.openxmlformats.org/officeDocument/2006/relationships" name="15 · Fluxos Projeto &amp; Equity" sheetId="15" state="visible" r:id="rId15"/>
    <sheet xmlns:r="http://schemas.openxmlformats.org/officeDocument/2006/relationships" name="16 · Valuation" sheetId="16" state="visible" r:id="rId16"/>
    <sheet xmlns:r="http://schemas.openxmlformats.org/officeDocument/2006/relationships" name="17 · Retornos &amp; Waterfall" sheetId="17" state="visible" r:id="rId17"/>
    <sheet xmlns:r="http://schemas.openxmlformats.org/officeDocument/2006/relationships" name="18 · Sensibilidade" sheetId="18" state="visible" r:id="rId18"/>
    <sheet xmlns:r="http://schemas.openxmlformats.org/officeDocument/2006/relationships" name="19 · Cenários" sheetId="19" state="visible" r:id="rId19"/>
    <sheet xmlns:r="http://schemas.openxmlformats.org/officeDocument/2006/relationships" name="20 · Stress Testing" sheetId="20" state="visible" r:id="rId20"/>
    <sheet xmlns:r="http://schemas.openxmlformats.org/officeDocument/2006/relationships" name="21 · QA &amp; Audit" sheetId="21" state="visible" r:id="rId21"/>
    <sheet xmlns:r="http://schemas.openxmlformats.org/officeDocument/2006/relationships" name="22 · Dual Currency USD" sheetId="22" state="visible" r:id="rId22"/>
    <sheet xmlns:r="http://schemas.openxmlformats.org/officeDocument/2006/relationships" name="23 · Rota B — Condo-hotel" sheetId="23" state="visible" r:id="rId23"/>
    <sheet xmlns:r="http://schemas.openxmlformats.org/officeDocument/2006/relationships" name="24 · Data Room &amp; Auditoria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9">
    <numFmt numFmtId="164" formatCode="#,##0;(#,##0);&quot;-&quot;"/>
    <numFmt numFmtId="165" formatCode="0.0%;(0.0%);&quot;-&quot;"/>
    <numFmt numFmtId="166" formatCode="0.00%;(0.00%);&quot;-&quot;"/>
    <numFmt numFmtId="167" formatCode="0.00&quot;x&quot;"/>
    <numFmt numFmtId="168" formatCode="#,##0.0;(#,##0.0);&quot;-&quot;"/>
    <numFmt numFmtId="169" formatCode="#,##0.00;(#,##0.00);&quot;-&quot;"/>
    <numFmt numFmtId="170" formatCode="yyyy-mm-dd"/>
    <numFmt numFmtId="171" formatCode="dd/mm/yyyy"/>
    <numFmt numFmtId="172" formatCode="mmm/yyyy"/>
  </numFmts>
  <fonts count="22">
    <font>
      <name val="Calibri"/>
      <family val="2"/>
      <color theme="1"/>
      <sz val="11"/>
      <scheme val="minor"/>
    </font>
    <font>
      <name val="Arial"/>
      <b val="1"/>
      <color rgb="001C242B"/>
      <sz val="16"/>
    </font>
    <font>
      <name val="Arial"/>
      <i val="1"/>
      <color rgb="002E3B45"/>
      <sz val="9"/>
    </font>
    <font>
      <name val="Arial"/>
      <i val="1"/>
      <color rgb="001C242B"/>
      <sz val="8"/>
    </font>
    <font>
      <name val="Arial"/>
      <b val="1"/>
      <color rgb="002E3B45"/>
      <sz val="8"/>
    </font>
    <font>
      <name val="Arial"/>
      <b val="1"/>
      <color rgb="001C242B"/>
      <sz val="13"/>
    </font>
    <font>
      <name val="Arial"/>
      <b val="1"/>
      <color rgb="00FFFFFF"/>
      <sz val="10"/>
    </font>
    <font>
      <name val="Arial"/>
      <b val="1"/>
      <color rgb="001C242B"/>
      <sz val="9"/>
    </font>
    <font>
      <name val="Arial"/>
      <b val="1"/>
      <color rgb="001E7B45"/>
      <sz val="9"/>
    </font>
    <font>
      <name val="Arial"/>
      <color rgb="001C242B"/>
      <sz val="9"/>
    </font>
    <font>
      <name val="Arial"/>
      <b val="1"/>
      <color rgb="00B8860B"/>
      <sz val="9"/>
    </font>
    <font>
      <name val="Arial"/>
      <b val="1"/>
      <color rgb="00FFFFFF"/>
      <sz val="9"/>
    </font>
    <font>
      <name val="Arial"/>
      <color rgb="000000FF"/>
      <sz val="9"/>
    </font>
    <font>
      <name val="Arial"/>
      <color rgb="001C242B"/>
      <sz val="8"/>
    </font>
    <font>
      <name val="Arial"/>
      <b val="1"/>
      <color rgb="00000000"/>
      <sz val="9"/>
    </font>
    <font>
      <name val="Arial"/>
      <b val="1"/>
      <color rgb="000000FF"/>
      <sz val="9"/>
    </font>
    <font>
      <name val="Arial"/>
      <color rgb="00000000"/>
      <sz val="9"/>
    </font>
    <font>
      <name val="Arial"/>
      <color rgb="002E3B45"/>
      <sz val="8"/>
    </font>
    <font>
      <name val="Arial"/>
      <i val="1"/>
      <color rgb="002E3B45"/>
      <sz val="8"/>
    </font>
    <font>
      <name val="Arial"/>
      <b val="1"/>
      <color rgb="00008000"/>
      <sz val="9"/>
    </font>
    <font>
      <name val="Arial"/>
      <b val="1"/>
      <color rgb="00B3261E"/>
      <sz val="9"/>
    </font>
    <font>
      <name val="Arial"/>
      <b val="1"/>
      <color rgb="00FF0000"/>
      <sz val="9"/>
    </font>
  </fonts>
  <fills count="8">
    <fill>
      <patternFill/>
    </fill>
    <fill>
      <patternFill patternType="gray125"/>
    </fill>
    <fill>
      <patternFill patternType="solid">
        <fgColor rgb="00F3EADA"/>
      </patternFill>
    </fill>
    <fill>
      <patternFill patternType="solid">
        <fgColor rgb="001C242B"/>
      </patternFill>
    </fill>
    <fill>
      <patternFill patternType="solid">
        <fgColor rgb="00E6F4EA"/>
      </patternFill>
    </fill>
    <fill>
      <patternFill patternType="solid">
        <fgColor rgb="00FFF6E0"/>
      </patternFill>
    </fill>
    <fill>
      <patternFill patternType="solid">
        <fgColor rgb="002E3B45"/>
      </patternFill>
    </fill>
    <fill>
      <patternFill patternType="solid">
        <fgColor rgb="00FCE8E6"/>
      </patternFill>
    </fill>
  </fills>
  <borders count="5">
    <border>
      <left/>
      <right/>
      <top/>
      <bottom/>
      <diagonal/>
    </border>
    <border>
      <bottom style="medium">
        <color rgb="00B99653"/>
      </bottom>
    </border>
    <border>
      <left style="thick">
        <color rgb="00B99653"/>
      </left>
    </border>
    <border>
      <bottom style="thin">
        <color rgb="00C9CDD1"/>
      </bottom>
    </border>
    <border>
      <top style="thin">
        <color rgb="00C9CDD1"/>
      </top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2" borderId="2" pivotButton="0" quotePrefix="0" xfId="0"/>
    <xf numFmtId="0" fontId="0" fillId="2" borderId="2" pivotButton="0" quotePrefix="0" xfId="0"/>
    <xf numFmtId="164" fontId="5" fillId="2" borderId="2" pivotButton="0" quotePrefix="0" xfId="0"/>
    <xf numFmtId="165" fontId="5" fillId="2" borderId="2" pivotButton="0" quotePrefix="0" xfId="0"/>
    <xf numFmtId="166" fontId="5" fillId="2" borderId="2" pivotButton="0" quotePrefix="0" xfId="0"/>
    <xf numFmtId="167" fontId="5" fillId="2" borderId="2" pivotButton="0" quotePrefix="0" xfId="0"/>
    <xf numFmtId="0" fontId="6" fillId="3" borderId="0" pivotButton="0" quotePrefix="0" xfId="0"/>
    <xf numFmtId="0" fontId="7" fillId="0" borderId="0" pivotButton="0" quotePrefix="0" xfId="0"/>
    <xf numFmtId="0" fontId="8" fillId="4" borderId="0" applyAlignment="1" pivotButton="0" quotePrefix="0" xfId="0">
      <alignment horizontal="center"/>
    </xf>
    <xf numFmtId="0" fontId="9" fillId="0" borderId="0" pivotButton="0" quotePrefix="0" xfId="0"/>
    <xf numFmtId="0" fontId="10" fillId="5" borderId="0" applyAlignment="1" pivotButton="0" quotePrefix="0" xfId="0">
      <alignment horizontal="center"/>
    </xf>
    <xf numFmtId="0" fontId="11" fillId="6" borderId="3" applyAlignment="1" pivotButton="0" quotePrefix="0" xfId="0">
      <alignment horizontal="center" vertical="center" wrapText="1"/>
    </xf>
    <xf numFmtId="166" fontId="12" fillId="0" borderId="0" pivotButton="0" quotePrefix="0" xfId="0"/>
    <xf numFmtId="0" fontId="13" fillId="0" borderId="0" pivotButton="0" quotePrefix="0" xfId="0"/>
    <xf numFmtId="168" fontId="12" fillId="0" borderId="0" pivotButton="0" quotePrefix="0" xfId="0"/>
    <xf numFmtId="49" fontId="12" fillId="0" borderId="0" pivotButton="0" quotePrefix="0" xfId="0"/>
    <xf numFmtId="165" fontId="12" fillId="0" borderId="0" pivotButton="0" quotePrefix="0" xfId="0"/>
    <xf numFmtId="167" fontId="12" fillId="0" borderId="0" pivotButton="0" quotePrefix="0" xfId="0"/>
    <xf numFmtId="169" fontId="12" fillId="0" borderId="0" pivotButton="0" quotePrefix="0" xfId="0"/>
    <xf numFmtId="168" fontId="14" fillId="0" borderId="0" pivotButton="0" quotePrefix="0" xfId="0"/>
    <xf numFmtId="166" fontId="14" fillId="0" borderId="0" pivotButton="0" quotePrefix="0" xfId="0"/>
    <xf numFmtId="171" fontId="15" fillId="0" borderId="0" pivotButton="0" quotePrefix="0" xfId="0"/>
    <xf numFmtId="164" fontId="15" fillId="0" borderId="0" pivotButton="0" quotePrefix="0" xfId="0"/>
    <xf numFmtId="49" fontId="15" fillId="0" borderId="0" pivotButton="0" quotePrefix="0" xfId="0"/>
    <xf numFmtId="167" fontId="15" fillId="0" borderId="0" pivotButton="0" quotePrefix="0" xfId="0"/>
    <xf numFmtId="164" fontId="12" fillId="0" borderId="0" pivotButton="0" quotePrefix="0" xfId="0"/>
    <xf numFmtId="165" fontId="16" fillId="0" borderId="0" pivotButton="0" quotePrefix="0" xfId="0"/>
    <xf numFmtId="169" fontId="14" fillId="0" borderId="0" pivotButton="0" quotePrefix="0" xfId="0"/>
    <xf numFmtId="0" fontId="11" fillId="3" borderId="0" applyAlignment="1" pivotButton="0" quotePrefix="0" xfId="0">
      <alignment horizontal="center"/>
    </xf>
    <xf numFmtId="172" fontId="17" fillId="0" borderId="0" applyAlignment="1" pivotButton="0" quotePrefix="0" xfId="0">
      <alignment horizontal="center"/>
    </xf>
    <xf numFmtId="0" fontId="18" fillId="0" borderId="0" applyAlignment="1" pivotButton="0" quotePrefix="0" xfId="0">
      <alignment horizontal="center"/>
    </xf>
    <xf numFmtId="169" fontId="16" fillId="0" borderId="0" pivotButton="0" quotePrefix="0" xfId="0"/>
    <xf numFmtId="164" fontId="16" fillId="0" borderId="0" pivotButton="0" quotePrefix="0" xfId="0"/>
    <xf numFmtId="0" fontId="9" fillId="0" borderId="0" applyAlignment="1" pivotButton="0" quotePrefix="0" xfId="0">
      <alignment indent="1"/>
    </xf>
    <xf numFmtId="0" fontId="7" fillId="0" borderId="4" pivotButton="0" quotePrefix="0" xfId="0"/>
    <xf numFmtId="164" fontId="14" fillId="0" borderId="4" pivotButton="0" quotePrefix="0" xfId="0"/>
    <xf numFmtId="164" fontId="14" fillId="0" borderId="0" pivotButton="0" quotePrefix="0" xfId="0"/>
    <xf numFmtId="165" fontId="14" fillId="0" borderId="0" pivotButton="0" quotePrefix="0" xfId="0"/>
    <xf numFmtId="167" fontId="14" fillId="0" borderId="4" pivotButton="0" quotePrefix="0" xfId="0"/>
    <xf numFmtId="166" fontId="19" fillId="0" borderId="0" pivotButton="0" quotePrefix="0" xfId="0"/>
    <xf numFmtId="168" fontId="16" fillId="0" borderId="0" pivotButton="0" quotePrefix="0" xfId="0"/>
    <xf numFmtId="168" fontId="15" fillId="0" borderId="0" pivotButton="0" quotePrefix="0" xfId="0"/>
    <xf numFmtId="166" fontId="15" fillId="0" borderId="0" pivotButton="0" quotePrefix="0" xfId="0"/>
    <xf numFmtId="169" fontId="14" fillId="0" borderId="4" pivotButton="0" quotePrefix="0" xfId="0"/>
    <xf numFmtId="49" fontId="14" fillId="0" borderId="4" pivotButton="0" quotePrefix="0" xfId="0"/>
    <xf numFmtId="166" fontId="0" fillId="0" borderId="0" pivotButton="0" quotePrefix="0" xfId="0"/>
    <xf numFmtId="166" fontId="16" fillId="0" borderId="0" pivotButton="0" quotePrefix="0" xfId="0"/>
    <xf numFmtId="167" fontId="16" fillId="0" borderId="0" pivotButton="0" quotePrefix="0" xfId="0"/>
    <xf numFmtId="167" fontId="14" fillId="0" borderId="0" pivotButton="0" quotePrefix="0" xfId="0"/>
    <xf numFmtId="10" fontId="16" fillId="0" borderId="0" pivotButton="0" quotePrefix="0" xfId="0"/>
    <xf numFmtId="0" fontId="20" fillId="7" borderId="0" applyAlignment="1" pivotButton="0" quotePrefix="0" xfId="0">
      <alignment horizontal="center"/>
    </xf>
    <xf numFmtId="169" fontId="19" fillId="0" borderId="0" pivotButton="0" quotePrefix="0" xfId="0"/>
    <xf numFmtId="169" fontId="15" fillId="0" borderId="0" pivotButton="0" quotePrefix="0" xfId="0"/>
    <xf numFmtId="165" fontId="15" fillId="0" borderId="0" pivotButton="0" quotePrefix="0" xfId="0"/>
    <xf numFmtId="49" fontId="14" fillId="0" borderId="0" pivotButton="0" quotePrefix="0" xfId="0"/>
    <xf numFmtId="49" fontId="19" fillId="0" borderId="0" pivotButton="0" quotePrefix="0" xfId="0"/>
    <xf numFmtId="49" fontId="2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Desembolso de CAPEX por período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val>
            <numRef>
              <f>'04 · CAPEX &amp; Curva S'!$B$26:$N$26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 total por período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'08 · Revenue Engine'!$B$28:$N$28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45</row>
      <rowOff>0</rowOff>
    </from>
    <ext cx="64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34</row>
      <rowOff>0</rowOff>
    </from>
    <ext cx="720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00B99653"/>
    <outlinePr summaryBelow="1" summaryRight="1"/>
    <pageSetUpPr/>
  </sheetPr>
  <dimension ref="A2:J2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  <col width="17" customWidth="1" min="12" max="12"/>
    <col width="17" customWidth="1" min="13" max="13"/>
    <col width="17" customWidth="1" min="14" max="14"/>
    <col width="17" customWidth="1" min="15" max="15"/>
    <col width="17" customWidth="1" min="16" max="16"/>
    <col width="17" customWidth="1" min="17" max="17"/>
    <col width="17" customWidth="1" min="18" max="18"/>
    <col width="17" customWidth="1" min="19" max="19"/>
    <col width="17" customWidth="1" min="20" max="20"/>
  </cols>
  <sheetData>
    <row r="2">
      <c r="A2" s="1" t="inlineStr">
        <is>
          <t>Hotel Midscale — Alameda Jockey Club</t>
        </is>
      </c>
    </row>
    <row r="3">
      <c r="A3" s="2" t="inlineStr">
        <is>
          <t>Sorocaba/SP · Midscale · 232 UHs · 15,768 m² · Institutional Financial Model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Motor de cálculo: Python Financial Engine 2.0 — o Excel é a representação institucional do mesmo motor que alimenta o JSON, o dashboard web e a API.</t>
        </is>
      </c>
    </row>
    <row r="8">
      <c r="A8" s="5" t="inlineStr">
        <is>
          <t>CAPEX TOTAL (R$)</t>
        </is>
      </c>
      <c r="B8" s="6" t="n"/>
      <c r="C8" s="5" t="inlineStr">
        <is>
          <t>CAPEX POR CHAVE (R$)</t>
        </is>
      </c>
      <c r="D8" s="6" t="n"/>
      <c r="E8" s="5" t="inlineStr">
        <is>
          <t>RECEITA ESTABILIZADA (R$)</t>
        </is>
      </c>
      <c r="F8" s="6" t="n"/>
      <c r="G8" s="5" t="inlineStr">
        <is>
          <t>NOI ESTABILIZADO (R$)</t>
        </is>
      </c>
      <c r="H8" s="6" t="n"/>
    </row>
    <row r="9">
      <c r="A9" s="7" t="n">
        <v>138347000</v>
      </c>
      <c r="B9" s="6" t="n"/>
      <c r="C9" s="7" t="n">
        <v>596323.275862069</v>
      </c>
      <c r="D9" s="6" t="n"/>
      <c r="E9" s="7" t="n">
        <v>38251795.14186248</v>
      </c>
      <c r="F9" s="6" t="n"/>
      <c r="G9" s="7" t="n">
        <v>12362786.88788544</v>
      </c>
      <c r="H9" s="6" t="n"/>
    </row>
    <row r="11">
      <c r="A11" s="5" t="inlineStr">
        <is>
          <t>MARGEM EBITDA</t>
        </is>
      </c>
      <c r="B11" s="6" t="n"/>
      <c r="C11" s="5" t="inlineStr">
        <is>
          <t>YIELD ON COST</t>
        </is>
      </c>
      <c r="D11" s="6" t="n"/>
      <c r="E11" s="5" t="inlineStr">
        <is>
          <t>TIR DO PROJETO</t>
        </is>
      </c>
      <c r="F11" s="6" t="n"/>
      <c r="G11" s="5" t="inlineStr">
        <is>
          <t>TIR DO EQUITY</t>
        </is>
      </c>
      <c r="H11" s="6" t="n"/>
    </row>
    <row r="12">
      <c r="A12" s="8" t="n">
        <v>0.3531949465910346</v>
      </c>
      <c r="B12" s="6" t="n"/>
      <c r="C12" s="8" t="n">
        <v>0.08936071535982305</v>
      </c>
      <c r="D12" s="6" t="n"/>
      <c r="E12" s="9" t="n">
        <v>0.08419436329609409</v>
      </c>
      <c r="F12" s="6" t="n"/>
      <c r="G12" s="9" t="n">
        <v>0.07973427645538045</v>
      </c>
      <c r="H12" s="6" t="n"/>
    </row>
    <row r="14">
      <c r="A14" s="5" t="inlineStr">
        <is>
          <t>WACC</t>
        </is>
      </c>
      <c r="B14" s="6" t="n"/>
      <c r="C14" s="5" t="inlineStr">
        <is>
          <t>MOIC</t>
        </is>
      </c>
      <c r="D14" s="6" t="n"/>
      <c r="E14" s="5" t="inlineStr">
        <is>
          <t>DSCR MÍNIMO</t>
        </is>
      </c>
      <c r="F14" s="6" t="n"/>
      <c r="G14" s="5" t="inlineStr">
        <is>
          <t>VALOR DE SAÍDA (R$)</t>
        </is>
      </c>
      <c r="H14" s="6" t="n"/>
    </row>
    <row r="15">
      <c r="A15" s="9" t="n">
        <v>0.1314885</v>
      </c>
      <c r="B15" s="6" t="n"/>
      <c r="C15" s="10" t="n">
        <v>2.129855228336748</v>
      </c>
      <c r="D15" s="6" t="n"/>
      <c r="E15" s="10" t="n">
        <v>1.327394219751422</v>
      </c>
      <c r="F15" s="6" t="n"/>
      <c r="G15" s="7" t="n">
        <v>184679974.0579111</v>
      </c>
      <c r="H15" s="6" t="n"/>
    </row>
    <row r="18">
      <c r="A18" s="11" t="inlineStr">
        <is>
          <t>VEREDITO DO QA ENGINE</t>
        </is>
      </c>
      <c r="B18" s="11" t="n"/>
      <c r="C18" s="11" t="n"/>
      <c r="D18" s="11" t="n"/>
      <c r="E18" s="11" t="n"/>
      <c r="F18" s="11" t="n"/>
      <c r="G18" s="11" t="n"/>
      <c r="H18" s="11" t="n"/>
      <c r="I18" s="11" t="n"/>
    </row>
    <row r="19">
      <c r="A19" s="12" t="inlineStr">
        <is>
          <t>Integridade contábil e estrutural</t>
        </is>
      </c>
      <c r="C19" s="13" t="inlineStr">
        <is>
          <t>APROVADO</t>
        </is>
      </c>
      <c r="D19" s="14" t="inlineStr">
        <is>
          <t>18 de 20 testes aprovados</t>
        </is>
      </c>
    </row>
    <row r="20">
      <c r="A20" s="12" t="inlineStr">
        <is>
          <t>Covenants, retorno e coerência financeira</t>
        </is>
      </c>
      <c r="C20" s="15" t="inlineStr">
        <is>
          <t>ATENÇÃO</t>
        </is>
      </c>
      <c r="D20" s="14" t="inlineStr">
        <is>
          <t>Detalhamento na aba 21 · QA &amp; Audit</t>
        </is>
      </c>
    </row>
    <row r="22">
      <c r="A22" s="11" t="inlineStr">
        <is>
          <t>LEITURA DO COMITÊ DE INVESTIMENTOS</t>
        </is>
      </c>
      <c r="B22" s="11" t="n"/>
      <c r="C22" s="11" t="n"/>
      <c r="D22" s="11" t="n"/>
      <c r="E22" s="11" t="n"/>
      <c r="F22" s="11" t="n"/>
      <c r="G22" s="11" t="n"/>
      <c r="H22" s="11" t="n"/>
      <c r="I22" s="11" t="n"/>
    </row>
    <row r="23">
      <c r="A23" s="14" t="inlineStr">
        <is>
          <t>▸ Yield on cost estabilizado de 8.94% contra cap rate de saída de 9.00% — o spread de desenvolvimento é de -6 bps.</t>
        </is>
      </c>
    </row>
    <row r="24">
      <c r="A24" s="14" t="inlineStr">
        <is>
          <t>▸ TIR do projeto de 8.42% contra WACC de 13.15% — VPL de R$ -37,749,758.</t>
        </is>
      </c>
    </row>
    <row r="25">
      <c r="A25" s="14" t="inlineStr">
        <is>
          <t>▸ Estrutura de capital: LTC de 25.0%, Kd de 11.81% (IPCA + 7.0%), Ke de 14.93%.</t>
        </is>
      </c>
    </row>
    <row r="26">
      <c r="A26" s="14" t="inlineStr">
        <is>
          <t>▸ Valor terminal por Exit Cap R$ 184,679,974 · por Gordon R$ 138,751,001 · por múltiplo EBITDA R$ 176,207,904.</t>
        </is>
      </c>
    </row>
    <row r="27">
      <c r="A27" s="14" t="inlineStr">
        <is>
          <t>▸ Rota B (condo-hotel): TIR do incorporador de n/a e margem de -69.7% sobre a receita líquida de vendas.</t>
        </is>
      </c>
    </row>
    <row r="28">
      <c r="A28" s="14" t="inlineStr">
        <is>
          <t>▸ Horizonte, prazo de obra e todas as taxas são parâmetros — nenhum ano está fixado em fórmula.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1C242B"/>
    <outlinePr summaryBelow="1" summaryRight="1"/>
    <pageSetUpPr/>
  </sheetPr>
  <dimension ref="A2:N22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Depreciation Engine</t>
        </is>
      </c>
    </row>
    <row r="3">
      <c r="A3" s="2" t="inlineStr">
        <is>
          <t>Base depreciável por classe, incluindo juros e taxas capitalizados.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11" t="inlineStr">
        <is>
          <t>BASE DEPRECIÁVEL</t>
        </is>
      </c>
      <c r="B6" s="11" t="n"/>
      <c r="C6" s="11" t="n"/>
      <c r="D6" s="11" t="n"/>
      <c r="E6" s="11" t="n"/>
      <c r="F6" s="11" t="n"/>
    </row>
    <row r="7">
      <c r="A7" s="16" t="inlineStr">
        <is>
          <t>Classe de ativo</t>
        </is>
      </c>
      <c r="B7" s="16" t="inlineStr">
        <is>
          <t>Base (R$)</t>
        </is>
      </c>
      <c r="C7" s="16" t="inlineStr">
        <is>
          <t>Taxa anual</t>
        </is>
      </c>
      <c r="D7" s="16" t="inlineStr">
        <is>
          <t>Vida útil (anos)</t>
        </is>
      </c>
    </row>
    <row r="8">
      <c r="A8" s="14" t="inlineStr">
        <is>
          <t>Edificações</t>
        </is>
      </c>
      <c r="B8" s="37" t="n">
        <v>95118494.85891271</v>
      </c>
      <c r="C8" s="31" t="n">
        <v>0.04</v>
      </c>
      <c r="D8" s="45" t="n">
        <v>25</v>
      </c>
    </row>
    <row r="9">
      <c r="A9" s="14" t="inlineStr">
        <is>
          <t>FF&amp;E e equipamentos</t>
        </is>
      </c>
      <c r="B9" s="37" t="n">
        <v>21875000</v>
      </c>
      <c r="C9" s="31" t="n">
        <v>0.1</v>
      </c>
      <c r="D9" s="45" t="n">
        <v>10</v>
      </c>
    </row>
    <row r="10">
      <c r="A10" s="14" t="inlineStr">
        <is>
          <t>Intangíveis e pré-operacional</t>
        </is>
      </c>
      <c r="B10" s="37" t="n">
        <v>9655801.25</v>
      </c>
      <c r="C10" s="31" t="n">
        <v>0.1</v>
      </c>
      <c r="D10" s="45" t="n">
        <v>10</v>
      </c>
    </row>
    <row r="11">
      <c r="A11" s="14" t="inlineStr">
        <is>
          <t>Terreno (não depreciável)</t>
        </is>
      </c>
      <c r="B11" s="37" t="n">
        <v>18500000</v>
      </c>
    </row>
    <row r="13">
      <c r="A13" s="4" t="inlineStr">
        <is>
          <t>Períodos anuais gerados a partir da data de início — sem anos fixos</t>
        </is>
      </c>
      <c r="B13" s="33" t="inlineStr">
        <is>
          <t>C1</t>
        </is>
      </c>
      <c r="C13" s="33" t="inlineStr">
        <is>
          <t>C2</t>
        </is>
      </c>
      <c r="D13" s="33" t="inlineStr">
        <is>
          <t>C3</t>
        </is>
      </c>
      <c r="E13" s="33" t="inlineStr">
        <is>
          <t>Y1</t>
        </is>
      </c>
      <c r="F13" s="33" t="inlineStr">
        <is>
          <t>Y2</t>
        </is>
      </c>
      <c r="G13" s="33" t="inlineStr">
        <is>
          <t>Y3</t>
        </is>
      </c>
      <c r="H13" s="33" t="inlineStr">
        <is>
          <t>Y4</t>
        </is>
      </c>
      <c r="I13" s="33" t="inlineStr">
        <is>
          <t>Y5</t>
        </is>
      </c>
      <c r="J13" s="33" t="inlineStr">
        <is>
          <t>Y6</t>
        </is>
      </c>
      <c r="K13" s="33" t="inlineStr">
        <is>
          <t>Y7</t>
        </is>
      </c>
      <c r="L13" s="33" t="inlineStr">
        <is>
          <t>Y8</t>
        </is>
      </c>
      <c r="M13" s="33" t="inlineStr">
        <is>
          <t>Y9</t>
        </is>
      </c>
      <c r="N13" s="33" t="inlineStr">
        <is>
          <t>Y10</t>
        </is>
      </c>
    </row>
    <row r="14">
      <c r="B14" s="34" t="n">
        <v>46387</v>
      </c>
      <c r="C14" s="34" t="n">
        <v>46752</v>
      </c>
      <c r="D14" s="34" t="n">
        <v>47118</v>
      </c>
      <c r="E14" s="34" t="n">
        <v>47483</v>
      </c>
      <c r="F14" s="34" t="n">
        <v>47848</v>
      </c>
      <c r="G14" s="34" t="n">
        <v>48213</v>
      </c>
      <c r="H14" s="34" t="n">
        <v>48579</v>
      </c>
      <c r="I14" s="34" t="n">
        <v>48944</v>
      </c>
      <c r="J14" s="34" t="n">
        <v>49309</v>
      </c>
      <c r="K14" s="34" t="n">
        <v>49674</v>
      </c>
      <c r="L14" s="34" t="n">
        <v>50040</v>
      </c>
      <c r="M14" s="34" t="n">
        <v>50405</v>
      </c>
      <c r="N14" s="34" t="n">
        <v>50770</v>
      </c>
    </row>
    <row r="15">
      <c r="B15" s="35" t="inlineStr">
        <is>
          <t>Obra</t>
        </is>
      </c>
      <c r="C15" s="35" t="inlineStr">
        <is>
          <t>Obra</t>
        </is>
      </c>
      <c r="D15" s="35" t="inlineStr">
        <is>
          <t>Obra</t>
        </is>
      </c>
      <c r="E15" s="35" t="inlineStr">
        <is>
          <t>Operação</t>
        </is>
      </c>
      <c r="F15" s="35" t="inlineStr">
        <is>
          <t>Operação</t>
        </is>
      </c>
      <c r="G15" s="35" t="inlineStr">
        <is>
          <t>Operação</t>
        </is>
      </c>
      <c r="H15" s="35" t="inlineStr">
        <is>
          <t>Operação</t>
        </is>
      </c>
      <c r="I15" s="35" t="inlineStr">
        <is>
          <t>Operação</t>
        </is>
      </c>
      <c r="J15" s="35" t="inlineStr">
        <is>
          <t>Operação</t>
        </is>
      </c>
      <c r="K15" s="35" t="inlineStr">
        <is>
          <t>Operação</t>
        </is>
      </c>
      <c r="L15" s="35" t="inlineStr">
        <is>
          <t>Operação</t>
        </is>
      </c>
      <c r="M15" s="35" t="inlineStr">
        <is>
          <t>Operação</t>
        </is>
      </c>
      <c r="N15" s="35" t="inlineStr">
        <is>
          <t>Operação</t>
        </is>
      </c>
    </row>
    <row r="16">
      <c r="A16" s="38" t="inlineStr">
        <is>
          <t>Depreciação — Edificações</t>
        </is>
      </c>
      <c r="B16" s="37" t="n">
        <v>0</v>
      </c>
      <c r="C16" s="37" t="n">
        <v>0</v>
      </c>
      <c r="D16" s="37" t="n">
        <v>0</v>
      </c>
      <c r="E16" s="37" t="n">
        <v>3804739.794356508</v>
      </c>
      <c r="F16" s="37" t="n">
        <v>3804739.794356508</v>
      </c>
      <c r="G16" s="37" t="n">
        <v>3804739.794356508</v>
      </c>
      <c r="H16" s="37" t="n">
        <v>3804739.794356508</v>
      </c>
      <c r="I16" s="37" t="n">
        <v>3804739.794356508</v>
      </c>
      <c r="J16" s="37" t="n">
        <v>3804739.794356508</v>
      </c>
      <c r="K16" s="37" t="n">
        <v>3804739.794356508</v>
      </c>
      <c r="L16" s="37" t="n">
        <v>3804739.794356508</v>
      </c>
      <c r="M16" s="37" t="n">
        <v>3804739.794356508</v>
      </c>
      <c r="N16" s="37" t="n">
        <v>3804739.794356508</v>
      </c>
    </row>
    <row r="17">
      <c r="A17" s="38" t="inlineStr">
        <is>
          <t>Depreciação — FF&amp;E e equipamentos</t>
        </is>
      </c>
      <c r="B17" s="37" t="n">
        <v>0</v>
      </c>
      <c r="C17" s="37" t="n">
        <v>0</v>
      </c>
      <c r="D17" s="37" t="n">
        <v>0</v>
      </c>
      <c r="E17" s="37" t="n">
        <v>2187500</v>
      </c>
      <c r="F17" s="37" t="n">
        <v>2187500</v>
      </c>
      <c r="G17" s="37" t="n">
        <v>2187500</v>
      </c>
      <c r="H17" s="37" t="n">
        <v>2187500</v>
      </c>
      <c r="I17" s="37" t="n">
        <v>2187500</v>
      </c>
      <c r="J17" s="37" t="n">
        <v>2187500</v>
      </c>
      <c r="K17" s="37" t="n">
        <v>2187500</v>
      </c>
      <c r="L17" s="37" t="n">
        <v>2187500</v>
      </c>
      <c r="M17" s="37" t="n">
        <v>2187500</v>
      </c>
      <c r="N17" s="37" t="n">
        <v>2187500</v>
      </c>
    </row>
    <row r="18">
      <c r="A18" s="38" t="inlineStr">
        <is>
          <t>Depreciação — Intangíveis e pré-operacional</t>
        </is>
      </c>
      <c r="B18" s="37" t="n">
        <v>0</v>
      </c>
      <c r="C18" s="37" t="n">
        <v>0</v>
      </c>
      <c r="D18" s="37" t="n">
        <v>0</v>
      </c>
      <c r="E18" s="37" t="n">
        <v>965580.125</v>
      </c>
      <c r="F18" s="37" t="n">
        <v>965580.125</v>
      </c>
      <c r="G18" s="37" t="n">
        <v>965580.125</v>
      </c>
      <c r="H18" s="37" t="n">
        <v>965580.125</v>
      </c>
      <c r="I18" s="37" t="n">
        <v>965580.125</v>
      </c>
      <c r="J18" s="37" t="n">
        <v>965580.125</v>
      </c>
      <c r="K18" s="37" t="n">
        <v>965580.125</v>
      </c>
      <c r="L18" s="37" t="n">
        <v>965580.125</v>
      </c>
      <c r="M18" s="37" t="n">
        <v>965580.125</v>
      </c>
      <c r="N18" s="37" t="n">
        <v>965580.125</v>
      </c>
    </row>
    <row r="19">
      <c r="A19" s="39" t="inlineStr">
        <is>
          <t>Depreciação total do período</t>
        </is>
      </c>
      <c r="B19" s="40">
        <f>SUM(B16:B18)</f>
        <v/>
      </c>
      <c r="C19" s="40">
        <f>SUM(C16:C18)</f>
        <v/>
      </c>
      <c r="D19" s="40">
        <f>SUM(D16:D18)</f>
        <v/>
      </c>
      <c r="E19" s="40">
        <f>SUM(E16:E18)</f>
        <v/>
      </c>
      <c r="F19" s="40">
        <f>SUM(F16:F18)</f>
        <v/>
      </c>
      <c r="G19" s="40">
        <f>SUM(G16:G18)</f>
        <v/>
      </c>
      <c r="H19" s="40">
        <f>SUM(H16:H18)</f>
        <v/>
      </c>
      <c r="I19" s="40">
        <f>SUM(I16:I18)</f>
        <v/>
      </c>
      <c r="J19" s="40">
        <f>SUM(J16:J18)</f>
        <v/>
      </c>
      <c r="K19" s="40">
        <f>SUM(K16:K18)</f>
        <v/>
      </c>
      <c r="L19" s="40">
        <f>SUM(L16:L18)</f>
        <v/>
      </c>
      <c r="M19" s="40">
        <f>SUM(M16:M18)</f>
        <v/>
      </c>
      <c r="N19" s="40">
        <f>SUM(N16:N18)</f>
        <v/>
      </c>
    </row>
    <row r="20">
      <c r="A20" s="14" t="inlineStr">
        <is>
          <t>Depreciação acumulada</t>
        </is>
      </c>
      <c r="B20" s="37" t="n">
        <v>0</v>
      </c>
      <c r="C20" s="37" t="n">
        <v>0</v>
      </c>
      <c r="D20" s="37" t="n">
        <v>0</v>
      </c>
      <c r="E20" s="37" t="n">
        <v>6957819.919356508</v>
      </c>
      <c r="F20" s="37" t="n">
        <v>13915639.83871302</v>
      </c>
      <c r="G20" s="37" t="n">
        <v>20873459.75806952</v>
      </c>
      <c r="H20" s="37" t="n">
        <v>27831279.67742603</v>
      </c>
      <c r="I20" s="37" t="n">
        <v>34789099.59678254</v>
      </c>
      <c r="J20" s="37" t="n">
        <v>41746919.51613905</v>
      </c>
      <c r="K20" s="37" t="n">
        <v>48704739.43549556</v>
      </c>
      <c r="L20" s="37" t="n">
        <v>55662559.35485207</v>
      </c>
      <c r="M20" s="37" t="n">
        <v>62620379.27420858</v>
      </c>
      <c r="N20" s="37" t="n">
        <v>69578199.19356509</v>
      </c>
    </row>
    <row r="21">
      <c r="A21" s="14" t="inlineStr">
        <is>
          <t>Imobilizado bruto</t>
        </is>
      </c>
      <c r="B21" s="37" t="n">
        <v>40279127.79232495</v>
      </c>
      <c r="C21" s="37" t="n">
        <v>94836755.95862618</v>
      </c>
      <c r="D21" s="37" t="n">
        <v>145149296.1089127</v>
      </c>
      <c r="E21" s="37" t="n">
        <v>145149296.1089127</v>
      </c>
      <c r="F21" s="37" t="n">
        <v>145149296.1089127</v>
      </c>
      <c r="G21" s="37" t="n">
        <v>145149296.1089127</v>
      </c>
      <c r="H21" s="37" t="n">
        <v>145149296.1089127</v>
      </c>
      <c r="I21" s="37" t="n">
        <v>145149296.1089127</v>
      </c>
      <c r="J21" s="37" t="n">
        <v>145149296.1089127</v>
      </c>
      <c r="K21" s="37" t="n">
        <v>145149296.1089127</v>
      </c>
      <c r="L21" s="37" t="n">
        <v>145149296.1089127</v>
      </c>
      <c r="M21" s="37" t="n">
        <v>145149296.1089127</v>
      </c>
      <c r="N21" s="37" t="n">
        <v>145149296.1089127</v>
      </c>
    </row>
    <row r="22">
      <c r="A22" s="39" t="inlineStr">
        <is>
          <t>Imobilizado líquido</t>
        </is>
      </c>
      <c r="B22" s="40">
        <f>B21-B20</f>
        <v/>
      </c>
      <c r="C22" s="40">
        <f>C21-C20</f>
        <v/>
      </c>
      <c r="D22" s="40">
        <f>D21-D20</f>
        <v/>
      </c>
      <c r="E22" s="40">
        <f>E21-E20</f>
        <v/>
      </c>
      <c r="F22" s="40">
        <f>F21-F20</f>
        <v/>
      </c>
      <c r="G22" s="40">
        <f>G21-G20</f>
        <v/>
      </c>
      <c r="H22" s="40">
        <f>H21-H20</f>
        <v/>
      </c>
      <c r="I22" s="40">
        <f>I21-I20</f>
        <v/>
      </c>
      <c r="J22" s="40">
        <f>J21-J20</f>
        <v/>
      </c>
      <c r="K22" s="40">
        <f>K21-K20</f>
        <v/>
      </c>
      <c r="L22" s="40">
        <f>L21-L20</f>
        <v/>
      </c>
      <c r="M22" s="40">
        <f>M21-M20</f>
        <v/>
      </c>
      <c r="N22" s="40">
        <f>N21-N20</f>
        <v/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1C242B"/>
    <outlinePr summaryBelow="1" summaryRight="1"/>
    <pageSetUpPr/>
  </sheetPr>
  <dimension ref="A2:N18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Working Capital Engine</t>
        </is>
      </c>
    </row>
    <row r="3">
      <c r="A3" s="2" t="inlineStr">
        <is>
          <t>Ciclo financeiro em dias, convertido em necessidade de caixa.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12" t="inlineStr">
        <is>
          <t>Prazo médio de recebimento (dias)</t>
        </is>
      </c>
      <c r="B6" s="46" t="n">
        <v>22</v>
      </c>
    </row>
    <row r="7">
      <c r="A7" s="12" t="inlineStr">
        <is>
          <t>Giro de estoques (dias)</t>
        </is>
      </c>
      <c r="B7" s="46" t="n">
        <v>12</v>
      </c>
    </row>
    <row r="8">
      <c r="A8" s="12" t="inlineStr">
        <is>
          <t>Prazo médio de pagamento (dias)</t>
        </is>
      </c>
      <c r="B8" s="46" t="n">
        <v>32</v>
      </c>
    </row>
    <row r="9">
      <c r="A9" s="12" t="inlineStr">
        <is>
          <t>Caixa mínimo (meses de opex)</t>
        </is>
      </c>
      <c r="B9" s="46" t="n">
        <v>1.5</v>
      </c>
    </row>
    <row r="11">
      <c r="A11" s="4" t="inlineStr">
        <is>
          <t>Períodos anuais gerados a partir da data de início — sem anos fixos</t>
        </is>
      </c>
      <c r="B11" s="33" t="inlineStr">
        <is>
          <t>C1</t>
        </is>
      </c>
      <c r="C11" s="33" t="inlineStr">
        <is>
          <t>C2</t>
        </is>
      </c>
      <c r="D11" s="33" t="inlineStr">
        <is>
          <t>C3</t>
        </is>
      </c>
      <c r="E11" s="33" t="inlineStr">
        <is>
          <t>Y1</t>
        </is>
      </c>
      <c r="F11" s="33" t="inlineStr">
        <is>
          <t>Y2</t>
        </is>
      </c>
      <c r="G11" s="33" t="inlineStr">
        <is>
          <t>Y3</t>
        </is>
      </c>
      <c r="H11" s="33" t="inlineStr">
        <is>
          <t>Y4</t>
        </is>
      </c>
      <c r="I11" s="33" t="inlineStr">
        <is>
          <t>Y5</t>
        </is>
      </c>
      <c r="J11" s="33" t="inlineStr">
        <is>
          <t>Y6</t>
        </is>
      </c>
      <c r="K11" s="33" t="inlineStr">
        <is>
          <t>Y7</t>
        </is>
      </c>
      <c r="L11" s="33" t="inlineStr">
        <is>
          <t>Y8</t>
        </is>
      </c>
      <c r="M11" s="33" t="inlineStr">
        <is>
          <t>Y9</t>
        </is>
      </c>
      <c r="N11" s="33" t="inlineStr">
        <is>
          <t>Y10</t>
        </is>
      </c>
    </row>
    <row r="12">
      <c r="B12" s="34" t="n">
        <v>46387</v>
      </c>
      <c r="C12" s="34" t="n">
        <v>46752</v>
      </c>
      <c r="D12" s="34" t="n">
        <v>47118</v>
      </c>
      <c r="E12" s="34" t="n">
        <v>47483</v>
      </c>
      <c r="F12" s="34" t="n">
        <v>47848</v>
      </c>
      <c r="G12" s="34" t="n">
        <v>48213</v>
      </c>
      <c r="H12" s="34" t="n">
        <v>48579</v>
      </c>
      <c r="I12" s="34" t="n">
        <v>48944</v>
      </c>
      <c r="J12" s="34" t="n">
        <v>49309</v>
      </c>
      <c r="K12" s="34" t="n">
        <v>49674</v>
      </c>
      <c r="L12" s="34" t="n">
        <v>50040</v>
      </c>
      <c r="M12" s="34" t="n">
        <v>50405</v>
      </c>
      <c r="N12" s="34" t="n">
        <v>50770</v>
      </c>
    </row>
    <row r="13">
      <c r="B13" s="35" t="inlineStr">
        <is>
          <t>Obra</t>
        </is>
      </c>
      <c r="C13" s="35" t="inlineStr">
        <is>
          <t>Obra</t>
        </is>
      </c>
      <c r="D13" s="35" t="inlineStr">
        <is>
          <t>Obra</t>
        </is>
      </c>
      <c r="E13" s="35" t="inlineStr">
        <is>
          <t>Operação</t>
        </is>
      </c>
      <c r="F13" s="35" t="inlineStr">
        <is>
          <t>Operação</t>
        </is>
      </c>
      <c r="G13" s="35" t="inlineStr">
        <is>
          <t>Operação</t>
        </is>
      </c>
      <c r="H13" s="35" t="inlineStr">
        <is>
          <t>Operação</t>
        </is>
      </c>
      <c r="I13" s="35" t="inlineStr">
        <is>
          <t>Operação</t>
        </is>
      </c>
      <c r="J13" s="35" t="inlineStr">
        <is>
          <t>Operação</t>
        </is>
      </c>
      <c r="K13" s="35" t="inlineStr">
        <is>
          <t>Operação</t>
        </is>
      </c>
      <c r="L13" s="35" t="inlineStr">
        <is>
          <t>Operação</t>
        </is>
      </c>
      <c r="M13" s="35" t="inlineStr">
        <is>
          <t>Operação</t>
        </is>
      </c>
      <c r="N13" s="35" t="inlineStr">
        <is>
          <t>Operação</t>
        </is>
      </c>
    </row>
    <row r="14">
      <c r="A14" s="38" t="inlineStr">
        <is>
          <t>Contas a receber</t>
        </is>
      </c>
      <c r="B14" s="37" t="n">
        <v>0</v>
      </c>
      <c r="C14" s="37" t="n">
        <v>0</v>
      </c>
      <c r="D14" s="37" t="n">
        <v>0</v>
      </c>
      <c r="E14" s="37" t="n">
        <v>1460508.695462466</v>
      </c>
      <c r="F14" s="37" t="n">
        <v>1920290.316023155</v>
      </c>
      <c r="G14" s="37" t="n">
        <v>2305587.652386232</v>
      </c>
      <c r="H14" s="37" t="n">
        <v>2415310.342599799</v>
      </c>
      <c r="I14" s="37" t="n">
        <v>2517759.356097075</v>
      </c>
      <c r="J14" s="37" t="n">
        <v>2631058.527121443</v>
      </c>
      <c r="K14" s="37" t="n">
        <v>2749456.160841908</v>
      </c>
      <c r="L14" s="37" t="n">
        <v>2880302.509832201</v>
      </c>
      <c r="M14" s="37" t="n">
        <v>3002474.864043384</v>
      </c>
      <c r="N14" s="37" t="n">
        <v>3137586.232925336</v>
      </c>
    </row>
    <row r="15">
      <c r="A15" s="38" t="inlineStr">
        <is>
          <t>Estoques</t>
        </is>
      </c>
      <c r="B15" s="37" t="n">
        <v>0</v>
      </c>
      <c r="C15" s="37" t="n">
        <v>0</v>
      </c>
      <c r="D15" s="37" t="n">
        <v>0</v>
      </c>
      <c r="E15" s="37" t="n">
        <v>208543.3943868493</v>
      </c>
      <c r="F15" s="37" t="n">
        <v>274275.9317554586</v>
      </c>
      <c r="G15" s="37" t="n">
        <v>329773.452452878</v>
      </c>
      <c r="H15" s="37" t="n">
        <v>346447.9021797735</v>
      </c>
      <c r="I15" s="37" t="n">
        <v>362191.5019228057</v>
      </c>
      <c r="J15" s="37" t="n">
        <v>379576.6940151005</v>
      </c>
      <c r="K15" s="37" t="n">
        <v>397796.3753278252</v>
      </c>
      <c r="L15" s="37" t="n">
        <v>417910.2917532018</v>
      </c>
      <c r="M15" s="37" t="n">
        <v>436901.3502080519</v>
      </c>
      <c r="N15" s="37" t="n">
        <v>457872.6150180384</v>
      </c>
    </row>
    <row r="16">
      <c r="A16" s="38" t="inlineStr">
        <is>
          <t>(−) Fornecedores</t>
        </is>
      </c>
      <c r="B16" s="37" t="n">
        <v>-0</v>
      </c>
      <c r="C16" s="37" t="n">
        <v>-0</v>
      </c>
      <c r="D16" s="37" t="n">
        <v>-0</v>
      </c>
      <c r="E16" s="37" t="n">
        <v>-1242223.246441976</v>
      </c>
      <c r="F16" s="37" t="n">
        <v>-1625768.94654535</v>
      </c>
      <c r="G16" s="37" t="n">
        <v>-1950711.78004229</v>
      </c>
      <c r="H16" s="37" t="n">
        <v>-2050632.95256456</v>
      </c>
      <c r="I16" s="37" t="n">
        <v>-2145359.793391507</v>
      </c>
      <c r="J16" s="37" t="n">
        <v>-2249883.262568647</v>
      </c>
      <c r="K16" s="37" t="n">
        <v>-2359522.225121642</v>
      </c>
      <c r="L16" s="37" t="n">
        <v>-2480481.071256908</v>
      </c>
      <c r="M16" s="37" t="n">
        <v>-2595165.27654998</v>
      </c>
      <c r="N16" s="37" t="n">
        <v>-2721710.386380318</v>
      </c>
    </row>
    <row r="17">
      <c r="A17" s="39" t="inlineStr">
        <is>
          <t>Capital de giro líquido</t>
        </is>
      </c>
      <c r="B17" s="40">
        <f>B14+B15+B16</f>
        <v/>
      </c>
      <c r="C17" s="40">
        <f>C14+C15+C16</f>
        <v/>
      </c>
      <c r="D17" s="40">
        <f>D14+D15+D16</f>
        <v/>
      </c>
      <c r="E17" s="40">
        <f>E14+E15+E16</f>
        <v/>
      </c>
      <c r="F17" s="40">
        <f>F14+F15+F16</f>
        <v/>
      </c>
      <c r="G17" s="40">
        <f>G14+G15+G16</f>
        <v/>
      </c>
      <c r="H17" s="40">
        <f>H14+H15+H16</f>
        <v/>
      </c>
      <c r="I17" s="40">
        <f>I14+I15+I16</f>
        <v/>
      </c>
      <c r="J17" s="40">
        <f>J14+J15+J16</f>
        <v/>
      </c>
      <c r="K17" s="40">
        <f>K14+K15+K16</f>
        <v/>
      </c>
      <c r="L17" s="40">
        <f>L14+L15+L16</f>
        <v/>
      </c>
      <c r="M17" s="40">
        <f>M14+M15+M16</f>
        <v/>
      </c>
      <c r="N17" s="40">
        <f>N14+N15+N16</f>
        <v/>
      </c>
    </row>
    <row r="18">
      <c r="A18" s="39" t="inlineStr">
        <is>
          <t>Variação do capital de giro</t>
        </is>
      </c>
      <c r="B18" s="40">
        <f>B17</f>
        <v/>
      </c>
      <c r="C18" s="40">
        <f>C17-B17</f>
        <v/>
      </c>
      <c r="D18" s="40">
        <f>D17-C17</f>
        <v/>
      </c>
      <c r="E18" s="40">
        <f>E17-D17</f>
        <v/>
      </c>
      <c r="F18" s="40">
        <f>F17-E17</f>
        <v/>
      </c>
      <c r="G18" s="40">
        <f>G17-F17</f>
        <v/>
      </c>
      <c r="H18" s="40">
        <f>H17-G17</f>
        <v/>
      </c>
      <c r="I18" s="40">
        <f>I17-H17</f>
        <v/>
      </c>
      <c r="J18" s="40">
        <f>J17-I17</f>
        <v/>
      </c>
      <c r="K18" s="40">
        <f>K17-J17</f>
        <v/>
      </c>
      <c r="L18" s="40">
        <f>L17-K17</f>
        <v/>
      </c>
      <c r="M18" s="40">
        <f>M17-L17</f>
        <v/>
      </c>
      <c r="N18" s="40">
        <f>N17-M17</f>
        <v/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1C242B"/>
    <outlinePr summaryBelow="1" summaryRight="1"/>
    <pageSetUpPr/>
  </sheetPr>
  <dimension ref="A2:N23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Tax Engine</t>
        </is>
      </c>
    </row>
    <row r="3">
      <c r="A3" s="2" t="inlineStr">
        <is>
          <t>Regime: Lucro Real · PIS/COFINS, ISS, IRPJ e CSLL.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12" t="inlineStr">
        <is>
          <t>Regime tributário</t>
        </is>
      </c>
      <c r="B6" s="28" t="inlineStr">
        <is>
          <t>Lucro Real</t>
        </is>
      </c>
    </row>
    <row r="7">
      <c r="A7" s="12" t="inlineStr">
        <is>
          <t>PIS/COFINS efetivo sobre receita</t>
        </is>
      </c>
      <c r="B7" s="47" t="n">
        <v>0.060125</v>
      </c>
    </row>
    <row r="8">
      <c r="A8" s="12" t="inlineStr">
        <is>
          <t>ISS</t>
        </is>
      </c>
      <c r="B8" s="47" t="n">
        <v>0.035</v>
      </c>
    </row>
    <row r="9">
      <c r="A9" s="12" t="inlineStr">
        <is>
          <t>IRPJ</t>
        </is>
      </c>
      <c r="B9" s="47" t="n">
        <v>0.25</v>
      </c>
    </row>
    <row r="10">
      <c r="A10" s="12" t="inlineStr">
        <is>
          <t>CSLL</t>
        </is>
      </c>
      <c r="B10" s="47" t="n">
        <v>0.09</v>
      </c>
    </row>
    <row r="11">
      <c r="A11" s="12" t="inlineStr">
        <is>
          <t>Alíquota estatutária combinada</t>
        </is>
      </c>
      <c r="B11" s="47" t="n">
        <v>0.34</v>
      </c>
    </row>
    <row r="13">
      <c r="A13" s="4" t="inlineStr">
        <is>
          <t>Períodos anuais gerados a partir da data de início — sem anos fixos</t>
        </is>
      </c>
      <c r="B13" s="33" t="inlineStr">
        <is>
          <t>C1</t>
        </is>
      </c>
      <c r="C13" s="33" t="inlineStr">
        <is>
          <t>C2</t>
        </is>
      </c>
      <c r="D13" s="33" t="inlineStr">
        <is>
          <t>C3</t>
        </is>
      </c>
      <c r="E13" s="33" t="inlineStr">
        <is>
          <t>Y1</t>
        </is>
      </c>
      <c r="F13" s="33" t="inlineStr">
        <is>
          <t>Y2</t>
        </is>
      </c>
      <c r="G13" s="33" t="inlineStr">
        <is>
          <t>Y3</t>
        </is>
      </c>
      <c r="H13" s="33" t="inlineStr">
        <is>
          <t>Y4</t>
        </is>
      </c>
      <c r="I13" s="33" t="inlineStr">
        <is>
          <t>Y5</t>
        </is>
      </c>
      <c r="J13" s="33" t="inlineStr">
        <is>
          <t>Y6</t>
        </is>
      </c>
      <c r="K13" s="33" t="inlineStr">
        <is>
          <t>Y7</t>
        </is>
      </c>
      <c r="L13" s="33" t="inlineStr">
        <is>
          <t>Y8</t>
        </is>
      </c>
      <c r="M13" s="33" t="inlineStr">
        <is>
          <t>Y9</t>
        </is>
      </c>
      <c r="N13" s="33" t="inlineStr">
        <is>
          <t>Y10</t>
        </is>
      </c>
    </row>
    <row r="14">
      <c r="B14" s="34" t="n">
        <v>46387</v>
      </c>
      <c r="C14" s="34" t="n">
        <v>46752</v>
      </c>
      <c r="D14" s="34" t="n">
        <v>47118</v>
      </c>
      <c r="E14" s="34" t="n">
        <v>47483</v>
      </c>
      <c r="F14" s="34" t="n">
        <v>47848</v>
      </c>
      <c r="G14" s="34" t="n">
        <v>48213</v>
      </c>
      <c r="H14" s="34" t="n">
        <v>48579</v>
      </c>
      <c r="I14" s="34" t="n">
        <v>48944</v>
      </c>
      <c r="J14" s="34" t="n">
        <v>49309</v>
      </c>
      <c r="K14" s="34" t="n">
        <v>49674</v>
      </c>
      <c r="L14" s="34" t="n">
        <v>50040</v>
      </c>
      <c r="M14" s="34" t="n">
        <v>50405</v>
      </c>
      <c r="N14" s="34" t="n">
        <v>50770</v>
      </c>
    </row>
    <row r="15">
      <c r="B15" s="35" t="inlineStr">
        <is>
          <t>Obra</t>
        </is>
      </c>
      <c r="C15" s="35" t="inlineStr">
        <is>
          <t>Obra</t>
        </is>
      </c>
      <c r="D15" s="35" t="inlineStr">
        <is>
          <t>Obra</t>
        </is>
      </c>
      <c r="E15" s="35" t="inlineStr">
        <is>
          <t>Operação</t>
        </is>
      </c>
      <c r="F15" s="35" t="inlineStr">
        <is>
          <t>Operação</t>
        </is>
      </c>
      <c r="G15" s="35" t="inlineStr">
        <is>
          <t>Operação</t>
        </is>
      </c>
      <c r="H15" s="35" t="inlineStr">
        <is>
          <t>Operação</t>
        </is>
      </c>
      <c r="I15" s="35" t="inlineStr">
        <is>
          <t>Operação</t>
        </is>
      </c>
      <c r="J15" s="35" t="inlineStr">
        <is>
          <t>Operação</t>
        </is>
      </c>
      <c r="K15" s="35" t="inlineStr">
        <is>
          <t>Operação</t>
        </is>
      </c>
      <c r="L15" s="35" t="inlineStr">
        <is>
          <t>Operação</t>
        </is>
      </c>
      <c r="M15" s="35" t="inlineStr">
        <is>
          <t>Operação</t>
        </is>
      </c>
      <c r="N15" s="35" t="inlineStr">
        <is>
          <t>Operação</t>
        </is>
      </c>
    </row>
    <row r="16">
      <c r="A16" s="38" t="inlineStr">
        <is>
          <t>Impostos sobre receita</t>
        </is>
      </c>
      <c r="B16" s="37" t="n">
        <v>0</v>
      </c>
      <c r="C16" s="37" t="n">
        <v>0</v>
      </c>
      <c r="D16" s="37" t="n">
        <v>0</v>
      </c>
      <c r="E16" s="37" t="n">
        <v>2304989.760199612</v>
      </c>
      <c r="F16" s="37" t="n">
        <v>3030621.81608052</v>
      </c>
      <c r="G16" s="37" t="n">
        <v>3638702.012869669</v>
      </c>
      <c r="H16" s="37" t="n">
        <v>3811867.484728598</v>
      </c>
      <c r="I16" s="37" t="n">
        <v>3973553.565604</v>
      </c>
      <c r="J16" s="37" t="n">
        <v>4152363.47605618</v>
      </c>
      <c r="K16" s="37" t="n">
        <v>4339219.832478708</v>
      </c>
      <c r="L16" s="37" t="n">
        <v>4545722.878656485</v>
      </c>
      <c r="M16" s="37" t="n">
        <v>4738536.53756256</v>
      </c>
      <c r="N16" s="37" t="n">
        <v>4951770.681752875</v>
      </c>
    </row>
    <row r="17">
      <c r="A17" s="38" t="inlineStr">
        <is>
          <t>Prejuízo fiscal — saldo inicial</t>
        </is>
      </c>
      <c r="B17" s="37" t="n">
        <v>0</v>
      </c>
      <c r="C17" s="37" t="n">
        <v>0</v>
      </c>
      <c r="D17" s="37" t="n">
        <v>0</v>
      </c>
      <c r="E17" s="37" t="n">
        <v>0</v>
      </c>
      <c r="F17" s="37" t="n">
        <v>4029571.021465443</v>
      </c>
      <c r="G17" s="37" t="n">
        <v>5531397.172222654</v>
      </c>
      <c r="H17" s="37" t="n">
        <v>5255078.208614981</v>
      </c>
      <c r="I17" s="37" t="n">
        <v>4723032.193153489</v>
      </c>
      <c r="J17" s="37" t="n">
        <v>3950244.027520188</v>
      </c>
      <c r="K17" s="37" t="n">
        <v>2921369.505077714</v>
      </c>
      <c r="L17" s="37" t="n">
        <v>1630950.699184384</v>
      </c>
      <c r="M17" s="37" t="n">
        <v>61656.19239774835</v>
      </c>
      <c r="N17" s="37" t="n">
        <v>0</v>
      </c>
    </row>
    <row r="18">
      <c r="A18" s="38" t="inlineStr">
        <is>
          <t>Prejuízo fiscal compensado (trava de 30%)</t>
        </is>
      </c>
      <c r="B18" s="37" t="n">
        <v>0</v>
      </c>
      <c r="C18" s="37" t="n">
        <v>0</v>
      </c>
      <c r="D18" s="37" t="n">
        <v>0</v>
      </c>
      <c r="E18" s="37" t="n">
        <v>0</v>
      </c>
      <c r="F18" s="37" t="n">
        <v>0</v>
      </c>
      <c r="G18" s="37" t="n">
        <v>276318.9636076731</v>
      </c>
      <c r="H18" s="37" t="n">
        <v>532046.0154614913</v>
      </c>
      <c r="I18" s="37" t="n">
        <v>772788.1656333011</v>
      </c>
      <c r="J18" s="37" t="n">
        <v>1028874.522442474</v>
      </c>
      <c r="K18" s="37" t="n">
        <v>1290418.80589333</v>
      </c>
      <c r="L18" s="37" t="n">
        <v>1569294.506786636</v>
      </c>
      <c r="M18" s="37" t="n">
        <v>61656.19239774835</v>
      </c>
      <c r="N18" s="37" t="n">
        <v>0</v>
      </c>
    </row>
    <row r="19">
      <c r="A19" s="38" t="inlineStr">
        <is>
          <t>Prejuízo fiscal — saldo final</t>
        </is>
      </c>
      <c r="B19" s="37" t="n">
        <v>0</v>
      </c>
      <c r="C19" s="37" t="n">
        <v>0</v>
      </c>
      <c r="D19" s="37" t="n">
        <v>0</v>
      </c>
      <c r="E19" s="37" t="n">
        <v>4029571.021465443</v>
      </c>
      <c r="F19" s="37" t="n">
        <v>5531397.172222654</v>
      </c>
      <c r="G19" s="37" t="n">
        <v>5255078.208614981</v>
      </c>
      <c r="H19" s="37" t="n">
        <v>4723032.193153489</v>
      </c>
      <c r="I19" s="37" t="n">
        <v>3950244.027520188</v>
      </c>
      <c r="J19" s="37" t="n">
        <v>2921369.505077714</v>
      </c>
      <c r="K19" s="37" t="n">
        <v>1630950.699184384</v>
      </c>
      <c r="L19" s="37" t="n">
        <v>61656.19239774835</v>
      </c>
      <c r="M19" s="37" t="n">
        <v>0</v>
      </c>
      <c r="N19" s="37" t="n">
        <v>0</v>
      </c>
    </row>
    <row r="20">
      <c r="A20" s="38" t="inlineStr">
        <is>
          <t>IRPJ</t>
        </is>
      </c>
      <c r="B20" s="37" t="n">
        <v>0</v>
      </c>
      <c r="C20" s="37" t="n">
        <v>0</v>
      </c>
      <c r="D20" s="37" t="n">
        <v>0</v>
      </c>
      <c r="E20" s="37" t="n">
        <v>0</v>
      </c>
      <c r="F20" s="37" t="n">
        <v>0</v>
      </c>
      <c r="G20" s="37" t="n">
        <v>161186.062104476</v>
      </c>
      <c r="H20" s="37" t="n">
        <v>310360.1756858699</v>
      </c>
      <c r="I20" s="37" t="n">
        <v>450793.0966194257</v>
      </c>
      <c r="J20" s="37" t="n">
        <v>600176.8047581099</v>
      </c>
      <c r="K20" s="37" t="n">
        <v>752744.3034377759</v>
      </c>
      <c r="L20" s="37" t="n">
        <v>915421.7956255375</v>
      </c>
      <c r="M20" s="37" t="n">
        <v>1510065.304269531</v>
      </c>
      <c r="N20" s="37" t="n">
        <v>1757953.5545323</v>
      </c>
    </row>
    <row r="21">
      <c r="A21" s="38" t="inlineStr">
        <is>
          <t>CSLL</t>
        </is>
      </c>
      <c r="B21" s="37" t="n">
        <v>0</v>
      </c>
      <c r="C21" s="37" t="n">
        <v>0</v>
      </c>
      <c r="D21" s="37" t="n">
        <v>0</v>
      </c>
      <c r="E21" s="37" t="n">
        <v>0</v>
      </c>
      <c r="F21" s="37" t="n">
        <v>0</v>
      </c>
      <c r="G21" s="37" t="n">
        <v>58026.98235761137</v>
      </c>
      <c r="H21" s="37" t="n">
        <v>111729.6632469132</v>
      </c>
      <c r="I21" s="37" t="n">
        <v>162285.5147829932</v>
      </c>
      <c r="J21" s="37" t="n">
        <v>216063.6497129195</v>
      </c>
      <c r="K21" s="37" t="n">
        <v>270987.9492375993</v>
      </c>
      <c r="L21" s="37" t="n">
        <v>329551.8464251935</v>
      </c>
      <c r="M21" s="37" t="n">
        <v>543623.5095370309</v>
      </c>
      <c r="N21" s="37" t="n">
        <v>632863.279631628</v>
      </c>
    </row>
    <row r="22">
      <c r="A22" s="39" t="inlineStr">
        <is>
          <t>Total de tributos sobre o lucro</t>
        </is>
      </c>
      <c r="B22" s="40">
        <f>B20+B21</f>
        <v/>
      </c>
      <c r="C22" s="40">
        <f>C20+C21</f>
        <v/>
      </c>
      <c r="D22" s="40">
        <f>D20+D21</f>
        <v/>
      </c>
      <c r="E22" s="40">
        <f>E20+E21</f>
        <v/>
      </c>
      <c r="F22" s="40">
        <f>F20+F21</f>
        <v/>
      </c>
      <c r="G22" s="40">
        <f>G20+G21</f>
        <v/>
      </c>
      <c r="H22" s="40">
        <f>H20+H21</f>
        <v/>
      </c>
      <c r="I22" s="40">
        <f>I20+I21</f>
        <v/>
      </c>
      <c r="J22" s="40">
        <f>J20+J21</f>
        <v/>
      </c>
      <c r="K22" s="40">
        <f>K20+K21</f>
        <v/>
      </c>
      <c r="L22" s="40">
        <f>L20+L21</f>
        <v/>
      </c>
      <c r="M22" s="40">
        <f>M20+M21</f>
        <v/>
      </c>
      <c r="N22" s="40">
        <f>N20+N21</f>
        <v/>
      </c>
    </row>
    <row r="23">
      <c r="A23" s="14" t="inlineStr">
        <is>
          <t>Alíquota efetiva</t>
        </is>
      </c>
      <c r="B23" s="31" t="n">
        <v>0</v>
      </c>
      <c r="C23" s="31" t="n">
        <v>0</v>
      </c>
      <c r="D23" s="31" t="n">
        <v>0</v>
      </c>
      <c r="E23" s="31" t="n">
        <v>0</v>
      </c>
      <c r="F23" s="31" t="n">
        <v>0</v>
      </c>
      <c r="G23" s="31" t="n">
        <v>0.238</v>
      </c>
      <c r="H23" s="31" t="n">
        <v>0.238</v>
      </c>
      <c r="I23" s="31" t="n">
        <v>0.238</v>
      </c>
      <c r="J23" s="31" t="n">
        <v>0.238</v>
      </c>
      <c r="K23" s="31" t="n">
        <v>0.238</v>
      </c>
      <c r="L23" s="31" t="n">
        <v>0.238</v>
      </c>
      <c r="M23" s="31" t="n">
        <v>0.3365645052188546</v>
      </c>
      <c r="N23" s="31" t="n">
        <v>0.34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1C242B"/>
    <outlinePr summaryBelow="1" summaryRight="1"/>
    <pageSetUpPr/>
  </sheetPr>
  <dimension ref="A2:N23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Cash Flow Engine — DFC pelo método indireto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38" t="inlineStr">
        <is>
          <t>Lucro líquido</t>
        </is>
      </c>
      <c r="B9" s="37" t="n">
        <v>0</v>
      </c>
      <c r="C9" s="37" t="n">
        <v>0</v>
      </c>
      <c r="D9" s="37" t="n">
        <v>0</v>
      </c>
      <c r="E9" s="37" t="n">
        <v>-4029571.021465443</v>
      </c>
      <c r="F9" s="37" t="n">
        <v>-1501826.150757211</v>
      </c>
      <c r="G9" s="37" t="n">
        <v>701850.1675634899</v>
      </c>
      <c r="H9" s="37" t="n">
        <v>1351396.879272188</v>
      </c>
      <c r="I9" s="37" t="n">
        <v>1962881.940708585</v>
      </c>
      <c r="J9" s="37" t="n">
        <v>2613341.287003884</v>
      </c>
      <c r="K9" s="37" t="n">
        <v>3277663.766969059</v>
      </c>
      <c r="L9" s="37" t="n">
        <v>3986008.047238055</v>
      </c>
      <c r="M9" s="37" t="n">
        <v>4048228.595669309</v>
      </c>
      <c r="N9" s="37" t="n">
        <v>4640997.383965272</v>
      </c>
    </row>
    <row r="10">
      <c r="A10" s="38" t="inlineStr">
        <is>
          <t>(+) Depreciação e amortização</t>
        </is>
      </c>
      <c r="B10" s="37" t="n">
        <v>0</v>
      </c>
      <c r="C10" s="37" t="n">
        <v>0</v>
      </c>
      <c r="D10" s="37" t="n">
        <v>0</v>
      </c>
      <c r="E10" s="37" t="n">
        <v>6957819.919356508</v>
      </c>
      <c r="F10" s="37" t="n">
        <v>6957819.919356508</v>
      </c>
      <c r="G10" s="37" t="n">
        <v>6957819.919356508</v>
      </c>
      <c r="H10" s="37" t="n">
        <v>6957819.919356508</v>
      </c>
      <c r="I10" s="37" t="n">
        <v>6957819.919356508</v>
      </c>
      <c r="J10" s="37" t="n">
        <v>6957819.919356508</v>
      </c>
      <c r="K10" s="37" t="n">
        <v>6957819.919356508</v>
      </c>
      <c r="L10" s="37" t="n">
        <v>6957819.919356508</v>
      </c>
      <c r="M10" s="37" t="n">
        <v>6957819.919356508</v>
      </c>
      <c r="N10" s="37" t="n">
        <v>6957819.919356508</v>
      </c>
    </row>
    <row r="11">
      <c r="A11" s="38" t="inlineStr">
        <is>
          <t>(−) Variação do capital de giro</t>
        </is>
      </c>
      <c r="B11" s="37" t="n">
        <v>-0</v>
      </c>
      <c r="C11" s="37" t="n">
        <v>-0</v>
      </c>
      <c r="D11" s="37" t="n">
        <v>-0</v>
      </c>
      <c r="E11" s="37" t="n">
        <v>-426828.8434073394</v>
      </c>
      <c r="F11" s="37" t="n">
        <v>-141968.4578259245</v>
      </c>
      <c r="G11" s="37" t="n">
        <v>-115852.0235635559</v>
      </c>
      <c r="H11" s="37" t="n">
        <v>-26475.96741819335</v>
      </c>
      <c r="I11" s="37" t="n">
        <v>-23465.77241336065</v>
      </c>
      <c r="J11" s="37" t="n">
        <v>-26160.89393952349</v>
      </c>
      <c r="K11" s="37" t="n">
        <v>-26978.3524801936</v>
      </c>
      <c r="L11" s="37" t="n">
        <v>-30001.41928040376</v>
      </c>
      <c r="M11" s="37" t="n">
        <v>-26479.20737296157</v>
      </c>
      <c r="N11" s="37" t="n">
        <v>-29537.52386160055</v>
      </c>
    </row>
    <row r="12">
      <c r="A12" s="39" t="inlineStr">
        <is>
          <t>CAIXA DAS ATIVIDADES OPERACIONAIS</t>
        </is>
      </c>
      <c r="B12" s="40">
        <f>B9+B10+B11</f>
        <v/>
      </c>
      <c r="C12" s="40">
        <f>C9+C10+C11</f>
        <v/>
      </c>
      <c r="D12" s="40">
        <f>D9+D10+D11</f>
        <v/>
      </c>
      <c r="E12" s="40">
        <f>E9+E10+E11</f>
        <v/>
      </c>
      <c r="F12" s="40">
        <f>F9+F10+F11</f>
        <v/>
      </c>
      <c r="G12" s="40">
        <f>G9+G10+G11</f>
        <v/>
      </c>
      <c r="H12" s="40">
        <f>H9+H10+H11</f>
        <v/>
      </c>
      <c r="I12" s="40">
        <f>I9+I10+I11</f>
        <v/>
      </c>
      <c r="J12" s="40">
        <f>J9+J10+J11</f>
        <v/>
      </c>
      <c r="K12" s="40">
        <f>K9+K10+K11</f>
        <v/>
      </c>
      <c r="L12" s="40">
        <f>L9+L10+L11</f>
        <v/>
      </c>
      <c r="M12" s="40">
        <f>M9+M10+M11</f>
        <v/>
      </c>
      <c r="N12" s="40">
        <f>N9+N10+N11</f>
        <v/>
      </c>
    </row>
    <row r="13">
      <c r="A13" s="38" t="inlineStr">
        <is>
          <t>(−) CAPEX e custos capitalizados</t>
        </is>
      </c>
      <c r="B13" s="37" t="n">
        <v>-39700463.61625334</v>
      </c>
      <c r="C13" s="37" t="n">
        <v>-52555747.93937552</v>
      </c>
      <c r="D13" s="37" t="n">
        <v>-46609589.69437114</v>
      </c>
      <c r="E13" s="37" t="n">
        <v>-0</v>
      </c>
      <c r="F13" s="37" t="n">
        <v>-0</v>
      </c>
      <c r="G13" s="37" t="n">
        <v>-0</v>
      </c>
      <c r="H13" s="37" t="n">
        <v>-0</v>
      </c>
      <c r="I13" s="37" t="n">
        <v>-0</v>
      </c>
      <c r="J13" s="37" t="n">
        <v>-0</v>
      </c>
      <c r="K13" s="37" t="n">
        <v>-0</v>
      </c>
      <c r="L13" s="37" t="n">
        <v>-0</v>
      </c>
      <c r="M13" s="37" t="n">
        <v>-0</v>
      </c>
      <c r="N13" s="37" t="n">
        <v>-0</v>
      </c>
    </row>
    <row r="14">
      <c r="A14" s="39" t="inlineStr">
        <is>
          <t>CAIXA DAS ATIVIDADES DE INVESTIMENTO</t>
        </is>
      </c>
      <c r="B14" s="40">
        <f>B13</f>
        <v/>
      </c>
      <c r="C14" s="40">
        <f>C13</f>
        <v/>
      </c>
      <c r="D14" s="40">
        <f>D13</f>
        <v/>
      </c>
      <c r="E14" s="40">
        <f>E13</f>
        <v/>
      </c>
      <c r="F14" s="40">
        <f>F13</f>
        <v/>
      </c>
      <c r="G14" s="40">
        <f>G13</f>
        <v/>
      </c>
      <c r="H14" s="40">
        <f>H13</f>
        <v/>
      </c>
      <c r="I14" s="40">
        <f>I13</f>
        <v/>
      </c>
      <c r="J14" s="40">
        <f>J13</f>
        <v/>
      </c>
      <c r="K14" s="40">
        <f>K13</f>
        <v/>
      </c>
      <c r="L14" s="40">
        <f>L13</f>
        <v/>
      </c>
      <c r="M14" s="40">
        <f>M13</f>
        <v/>
      </c>
      <c r="N14" s="40">
        <f>N13</f>
        <v/>
      </c>
    </row>
    <row r="15">
      <c r="A15" s="38" t="inlineStr">
        <is>
          <t>(+) Chamadas de equity</t>
        </is>
      </c>
      <c r="B15" s="37" t="n">
        <v>29905048.02469</v>
      </c>
      <c r="C15" s="37" t="n">
        <v>39416810.95453164</v>
      </c>
      <c r="D15" s="37" t="n">
        <v>36728330.88386945</v>
      </c>
      <c r="E15" s="37" t="n">
        <v>0</v>
      </c>
      <c r="F15" s="37" t="n">
        <v>0</v>
      </c>
      <c r="G15" s="37" t="n">
        <v>0</v>
      </c>
      <c r="H15" s="37" t="n">
        <v>0</v>
      </c>
      <c r="I15" s="37" t="n">
        <v>0</v>
      </c>
      <c r="J15" s="37" t="n">
        <v>0</v>
      </c>
      <c r="K15" s="37" t="n">
        <v>0</v>
      </c>
      <c r="L15" s="37" t="n">
        <v>0</v>
      </c>
      <c r="M15" s="37" t="n">
        <v>0</v>
      </c>
      <c r="N15" s="37" t="n">
        <v>0</v>
      </c>
    </row>
    <row r="16">
      <c r="A16" s="38" t="inlineStr">
        <is>
          <t>(+) Saques de dívida</t>
        </is>
      </c>
      <c r="B16" s="37" t="n">
        <v>9795415.591563335</v>
      </c>
      <c r="C16" s="37" t="n">
        <v>13138936.98484388</v>
      </c>
      <c r="D16" s="37" t="n">
        <v>11652397.42359279</v>
      </c>
      <c r="E16" s="37" t="n">
        <v>0</v>
      </c>
      <c r="F16" s="37" t="n">
        <v>0</v>
      </c>
      <c r="G16" s="37" t="n">
        <v>0</v>
      </c>
      <c r="H16" s="37" t="n">
        <v>0</v>
      </c>
      <c r="I16" s="37" t="n">
        <v>0</v>
      </c>
      <c r="J16" s="37" t="n">
        <v>0</v>
      </c>
      <c r="K16" s="37" t="n">
        <v>0</v>
      </c>
      <c r="L16" s="37" t="n">
        <v>0</v>
      </c>
      <c r="M16" s="37" t="n">
        <v>0</v>
      </c>
      <c r="N16" s="37" t="n">
        <v>0</v>
      </c>
    </row>
    <row r="17">
      <c r="A17" s="38" t="inlineStr">
        <is>
          <t>(−) Amortização de dívida</t>
        </is>
      </c>
      <c r="B17" s="37" t="n">
        <v>-0</v>
      </c>
      <c r="C17" s="37" t="n">
        <v>-0</v>
      </c>
      <c r="D17" s="37" t="n">
        <v>-0</v>
      </c>
      <c r="E17" s="37" t="n">
        <v>-0</v>
      </c>
      <c r="F17" s="37" t="n">
        <v>-2919303.204208051</v>
      </c>
      <c r="G17" s="37" t="n">
        <v>-2919303.204208051</v>
      </c>
      <c r="H17" s="37" t="n">
        <v>-2919303.204208051</v>
      </c>
      <c r="I17" s="37" t="n">
        <v>-2919303.204208051</v>
      </c>
      <c r="J17" s="37" t="n">
        <v>-2919303.204208051</v>
      </c>
      <c r="K17" s="37" t="n">
        <v>-2919303.204208051</v>
      </c>
      <c r="L17" s="37" t="n">
        <v>-2919303.204208051</v>
      </c>
      <c r="M17" s="37" t="n">
        <v>-2919303.204208051</v>
      </c>
      <c r="N17" s="37" t="n">
        <v>-2919303.204208051</v>
      </c>
    </row>
    <row r="18">
      <c r="A18" s="38" t="inlineStr">
        <is>
          <t>(−) Distribuições ao equity</t>
        </is>
      </c>
      <c r="B18" s="37" t="n">
        <v>-0</v>
      </c>
      <c r="C18" s="37" t="n">
        <v>-0</v>
      </c>
      <c r="D18" s="37" t="n">
        <v>-0</v>
      </c>
      <c r="E18" s="37" t="n">
        <v>-2501420.054483724</v>
      </c>
      <c r="F18" s="37" t="n">
        <v>-2394722.106565322</v>
      </c>
      <c r="G18" s="37" t="n">
        <v>-4624514.859148392</v>
      </c>
      <c r="H18" s="37" t="n">
        <v>-5363437.627002453</v>
      </c>
      <c r="I18" s="37" t="n">
        <v>-5977932.883443682</v>
      </c>
      <c r="J18" s="37" t="n">
        <v>-6625697.108212819</v>
      </c>
      <c r="K18" s="37" t="n">
        <v>-7289202.129637321</v>
      </c>
      <c r="L18" s="37" t="n">
        <v>-7994523.343106108</v>
      </c>
      <c r="M18" s="37" t="n">
        <v>-8060266.103444805</v>
      </c>
      <c r="N18" s="37" t="n">
        <v>-8649976.575252129</v>
      </c>
    </row>
    <row r="19">
      <c r="A19" s="39" t="inlineStr">
        <is>
          <t>CAIXA DAS ATIVIDADES DE FINANCIAMENTO</t>
        </is>
      </c>
      <c r="B19" s="40">
        <f>SUM(B15:B18)</f>
        <v/>
      </c>
      <c r="C19" s="40">
        <f>SUM(C15:C18)</f>
        <v/>
      </c>
      <c r="D19" s="40">
        <f>SUM(D15:D18)</f>
        <v/>
      </c>
      <c r="E19" s="40">
        <f>SUM(E15:E18)</f>
        <v/>
      </c>
      <c r="F19" s="40">
        <f>SUM(F15:F18)</f>
        <v/>
      </c>
      <c r="G19" s="40">
        <f>SUM(G15:G18)</f>
        <v/>
      </c>
      <c r="H19" s="40">
        <f>SUM(H15:H18)</f>
        <v/>
      </c>
      <c r="I19" s="40">
        <f>SUM(I15:I18)</f>
        <v/>
      </c>
      <c r="J19" s="40">
        <f>SUM(J15:J18)</f>
        <v/>
      </c>
      <c r="K19" s="40">
        <f>SUM(K15:K18)</f>
        <v/>
      </c>
      <c r="L19" s="40">
        <f>SUM(L15:L18)</f>
        <v/>
      </c>
      <c r="M19" s="40">
        <f>SUM(M15:M18)</f>
        <v/>
      </c>
      <c r="N19" s="40">
        <f>SUM(N15:N18)</f>
        <v/>
      </c>
    </row>
    <row r="21">
      <c r="A21" s="14" t="inlineStr">
        <is>
          <t>Caixa inicial</t>
        </is>
      </c>
      <c r="B21" s="37" t="n">
        <v>0</v>
      </c>
      <c r="C21" s="37" t="n">
        <v>0</v>
      </c>
      <c r="D21" s="37" t="n">
        <v>0</v>
      </c>
      <c r="E21" s="37" t="n">
        <v>1771138.613091096</v>
      </c>
      <c r="F21" s="37" t="n">
        <v>1771138.613091098</v>
      </c>
      <c r="G21" s="37" t="n">
        <v>1771138.613091098</v>
      </c>
      <c r="H21" s="37" t="n">
        <v>1771138.613091098</v>
      </c>
      <c r="I21" s="37" t="n">
        <v>1771138.613091098</v>
      </c>
      <c r="J21" s="37" t="n">
        <v>1771138.613091098</v>
      </c>
      <c r="K21" s="37" t="n">
        <v>1771138.613091098</v>
      </c>
      <c r="L21" s="37" t="n">
        <v>1771138.613091098</v>
      </c>
      <c r="M21" s="37" t="n">
        <v>1771138.613091098</v>
      </c>
      <c r="N21" s="37" t="n">
        <v>1771138.613091098</v>
      </c>
    </row>
    <row r="22">
      <c r="A22" s="39" t="inlineStr">
        <is>
          <t>Variação líquida de caixa</t>
        </is>
      </c>
      <c r="B22" s="40">
        <f>B12+B14+B19</f>
        <v/>
      </c>
      <c r="C22" s="40">
        <f>C12+C14+C19</f>
        <v/>
      </c>
      <c r="D22" s="40">
        <f>D12+D14+D19</f>
        <v/>
      </c>
      <c r="E22" s="40">
        <f>E12+E14+E19</f>
        <v/>
      </c>
      <c r="F22" s="40">
        <f>F12+F14+F19</f>
        <v/>
      </c>
      <c r="G22" s="40">
        <f>G12+G14+G19</f>
        <v/>
      </c>
      <c r="H22" s="40">
        <f>H12+H14+H19</f>
        <v/>
      </c>
      <c r="I22" s="40">
        <f>I12+I14+I19</f>
        <v/>
      </c>
      <c r="J22" s="40">
        <f>J12+J14+J19</f>
        <v/>
      </c>
      <c r="K22" s="40">
        <f>K12+K14+K19</f>
        <v/>
      </c>
      <c r="L22" s="40">
        <f>L12+L14+L19</f>
        <v/>
      </c>
      <c r="M22" s="40">
        <f>M12+M14+M19</f>
        <v/>
      </c>
      <c r="N22" s="40">
        <f>N12+N14+N19</f>
        <v/>
      </c>
    </row>
    <row r="23">
      <c r="A23" s="39" t="inlineStr">
        <is>
          <t>CAIXA FINAL</t>
        </is>
      </c>
      <c r="B23" s="40">
        <f>B21+B22</f>
        <v/>
      </c>
      <c r="C23" s="40">
        <f>C21+C22</f>
        <v/>
      </c>
      <c r="D23" s="40">
        <f>D21+D22</f>
        <v/>
      </c>
      <c r="E23" s="40">
        <f>E21+E22</f>
        <v/>
      </c>
      <c r="F23" s="40">
        <f>F21+F22</f>
        <v/>
      </c>
      <c r="G23" s="40">
        <f>G21+G22</f>
        <v/>
      </c>
      <c r="H23" s="40">
        <f>H21+H22</f>
        <v/>
      </c>
      <c r="I23" s="40">
        <f>I21+I22</f>
        <v/>
      </c>
      <c r="J23" s="40">
        <f>J21+J22</f>
        <v/>
      </c>
      <c r="K23" s="40">
        <f>K21+K22</f>
        <v/>
      </c>
      <c r="L23" s="40">
        <f>L21+L22</f>
        <v/>
      </c>
      <c r="M23" s="40">
        <f>M21+M22</f>
        <v/>
      </c>
      <c r="N23" s="40">
        <f>N21+N22</f>
        <v/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1C242B"/>
    <outlinePr summaryBelow="1" summaryRight="1"/>
    <pageSetUpPr/>
  </sheetPr>
  <dimension ref="A2:N24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Balanço Patrimonial projetado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11" t="inlineStr">
        <is>
          <t>ATIVO</t>
        </is>
      </c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38" t="inlineStr">
        <is>
          <t>Caixa e equivalentes</t>
        </is>
      </c>
      <c r="B10" s="37" t="n">
        <v>0</v>
      </c>
      <c r="C10" s="37" t="n">
        <v>0</v>
      </c>
      <c r="D10" s="37" t="n">
        <v>1771138.613091096</v>
      </c>
      <c r="E10" s="37" t="n">
        <v>1771138.613091098</v>
      </c>
      <c r="F10" s="37" t="n">
        <v>1771138.613091098</v>
      </c>
      <c r="G10" s="37" t="n">
        <v>1771138.613091098</v>
      </c>
      <c r="H10" s="37" t="n">
        <v>1771138.613091098</v>
      </c>
      <c r="I10" s="37" t="n">
        <v>1771138.613091098</v>
      </c>
      <c r="J10" s="37" t="n">
        <v>1771138.613091098</v>
      </c>
      <c r="K10" s="37" t="n">
        <v>1771138.613091098</v>
      </c>
      <c r="L10" s="37" t="n">
        <v>1771138.613091098</v>
      </c>
      <c r="M10" s="37" t="n">
        <v>1771138.613091098</v>
      </c>
      <c r="N10" s="37" t="n">
        <v>1771138.613091098</v>
      </c>
    </row>
    <row r="11">
      <c r="A11" s="38" t="inlineStr">
        <is>
          <t>Contas a receber</t>
        </is>
      </c>
      <c r="B11" s="37" t="n">
        <v>0</v>
      </c>
      <c r="C11" s="37" t="n">
        <v>0</v>
      </c>
      <c r="D11" s="37" t="n">
        <v>0</v>
      </c>
      <c r="E11" s="37" t="n">
        <v>1460508.695462466</v>
      </c>
      <c r="F11" s="37" t="n">
        <v>1920290.316023155</v>
      </c>
      <c r="G11" s="37" t="n">
        <v>2305587.652386232</v>
      </c>
      <c r="H11" s="37" t="n">
        <v>2415310.342599799</v>
      </c>
      <c r="I11" s="37" t="n">
        <v>2517759.356097075</v>
      </c>
      <c r="J11" s="37" t="n">
        <v>2631058.527121443</v>
      </c>
      <c r="K11" s="37" t="n">
        <v>2749456.160841908</v>
      </c>
      <c r="L11" s="37" t="n">
        <v>2880302.509832201</v>
      </c>
      <c r="M11" s="37" t="n">
        <v>3002474.864043384</v>
      </c>
      <c r="N11" s="37" t="n">
        <v>3137586.232925336</v>
      </c>
    </row>
    <row r="12">
      <c r="A12" s="38" t="inlineStr">
        <is>
          <t>Estoques</t>
        </is>
      </c>
      <c r="B12" s="37" t="n">
        <v>0</v>
      </c>
      <c r="C12" s="37" t="n">
        <v>0</v>
      </c>
      <c r="D12" s="37" t="n">
        <v>0</v>
      </c>
      <c r="E12" s="37" t="n">
        <v>208543.3943868493</v>
      </c>
      <c r="F12" s="37" t="n">
        <v>274275.9317554586</v>
      </c>
      <c r="G12" s="37" t="n">
        <v>329773.452452878</v>
      </c>
      <c r="H12" s="37" t="n">
        <v>346447.9021797735</v>
      </c>
      <c r="I12" s="37" t="n">
        <v>362191.5019228057</v>
      </c>
      <c r="J12" s="37" t="n">
        <v>379576.6940151005</v>
      </c>
      <c r="K12" s="37" t="n">
        <v>397796.3753278252</v>
      </c>
      <c r="L12" s="37" t="n">
        <v>417910.2917532018</v>
      </c>
      <c r="M12" s="37" t="n">
        <v>436901.3502080519</v>
      </c>
      <c r="N12" s="37" t="n">
        <v>457872.6150180384</v>
      </c>
    </row>
    <row r="13">
      <c r="A13" s="38" t="inlineStr">
        <is>
          <t>Imobilizado líquido</t>
        </is>
      </c>
      <c r="B13" s="37" t="n">
        <v>40279127.79232495</v>
      </c>
      <c r="C13" s="37" t="n">
        <v>94836755.95862618</v>
      </c>
      <c r="D13" s="37" t="n">
        <v>145149296.1089127</v>
      </c>
      <c r="E13" s="37" t="n">
        <v>138191476.1895562</v>
      </c>
      <c r="F13" s="37" t="n">
        <v>131233656.2701997</v>
      </c>
      <c r="G13" s="37" t="n">
        <v>124275836.3508432</v>
      </c>
      <c r="H13" s="37" t="n">
        <v>117318016.4314867</v>
      </c>
      <c r="I13" s="37" t="n">
        <v>110360196.5121302</v>
      </c>
      <c r="J13" s="37" t="n">
        <v>103402376.5927736</v>
      </c>
      <c r="K13" s="37" t="n">
        <v>96444556.67341715</v>
      </c>
      <c r="L13" s="37" t="n">
        <v>89486736.75406063</v>
      </c>
      <c r="M13" s="37" t="n">
        <v>82528916.83470413</v>
      </c>
      <c r="N13" s="37" t="n">
        <v>75571096.91534762</v>
      </c>
    </row>
    <row r="14">
      <c r="A14" s="39" t="inlineStr">
        <is>
          <t>ATIVO TOTAL</t>
        </is>
      </c>
      <c r="B14" s="40">
        <f>SUM(B10:B13)</f>
        <v/>
      </c>
      <c r="C14" s="40">
        <f>SUM(C10:C13)</f>
        <v/>
      </c>
      <c r="D14" s="40">
        <f>SUM(D10:D13)</f>
        <v/>
      </c>
      <c r="E14" s="40">
        <f>SUM(E10:E13)</f>
        <v/>
      </c>
      <c r="F14" s="40">
        <f>SUM(F10:F13)</f>
        <v/>
      </c>
      <c r="G14" s="40">
        <f>SUM(G10:G13)</f>
        <v/>
      </c>
      <c r="H14" s="40">
        <f>SUM(H10:H13)</f>
        <v/>
      </c>
      <c r="I14" s="40">
        <f>SUM(I10:I13)</f>
        <v/>
      </c>
      <c r="J14" s="40">
        <f>SUM(J10:J13)</f>
        <v/>
      </c>
      <c r="K14" s="40">
        <f>SUM(K10:K13)</f>
        <v/>
      </c>
      <c r="L14" s="40">
        <f>SUM(L10:L13)</f>
        <v/>
      </c>
      <c r="M14" s="40">
        <f>SUM(M10:M13)</f>
        <v/>
      </c>
      <c r="N14" s="40">
        <f>SUM(N10:N13)</f>
        <v/>
      </c>
    </row>
    <row r="16">
      <c r="A16" s="11" t="inlineStr">
        <is>
          <t>PASSIVO E PATRIMÔNIO LÍQUIDO</t>
        </is>
      </c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</row>
    <row r="17">
      <c r="A17" s="38" t="inlineStr">
        <is>
          <t>Fornecedores</t>
        </is>
      </c>
      <c r="B17" s="37" t="n">
        <v>0</v>
      </c>
      <c r="C17" s="37" t="n">
        <v>0</v>
      </c>
      <c r="D17" s="37" t="n">
        <v>0</v>
      </c>
      <c r="E17" s="37" t="n">
        <v>1242223.246441976</v>
      </c>
      <c r="F17" s="37" t="n">
        <v>1625768.94654535</v>
      </c>
      <c r="G17" s="37" t="n">
        <v>1950711.78004229</v>
      </c>
      <c r="H17" s="37" t="n">
        <v>2050632.95256456</v>
      </c>
      <c r="I17" s="37" t="n">
        <v>2145359.793391507</v>
      </c>
      <c r="J17" s="37" t="n">
        <v>2249883.262568647</v>
      </c>
      <c r="K17" s="37" t="n">
        <v>2359522.225121642</v>
      </c>
      <c r="L17" s="37" t="n">
        <v>2480481.071256908</v>
      </c>
      <c r="M17" s="37" t="n">
        <v>2595165.27654998</v>
      </c>
      <c r="N17" s="37" t="n">
        <v>2721710.386380318</v>
      </c>
    </row>
    <row r="18">
      <c r="A18" s="38" t="inlineStr">
        <is>
          <t>Dívida financeira</t>
        </is>
      </c>
      <c r="B18" s="37" t="n">
        <v>10374079.76763494</v>
      </c>
      <c r="C18" s="37" t="n">
        <v>25514896.97940454</v>
      </c>
      <c r="D18" s="37" t="n">
        <v>40870244.85891271</v>
      </c>
      <c r="E18" s="37" t="n">
        <v>40870244.85891271</v>
      </c>
      <c r="F18" s="37" t="n">
        <v>37950941.65470466</v>
      </c>
      <c r="G18" s="37" t="n">
        <v>35031638.45049661</v>
      </c>
      <c r="H18" s="37" t="n">
        <v>32112335.24628856</v>
      </c>
      <c r="I18" s="37" t="n">
        <v>29193032.04208051</v>
      </c>
      <c r="J18" s="37" t="n">
        <v>26273728.83787246</v>
      </c>
      <c r="K18" s="37" t="n">
        <v>23354425.63366441</v>
      </c>
      <c r="L18" s="37" t="n">
        <v>20435122.42945636</v>
      </c>
      <c r="M18" s="37" t="n">
        <v>17515819.22524831</v>
      </c>
      <c r="N18" s="37" t="n">
        <v>14596516.02104026</v>
      </c>
    </row>
    <row r="19">
      <c r="A19" s="38" t="inlineStr">
        <is>
          <t>Capital integralizado</t>
        </is>
      </c>
      <c r="B19" s="37" t="n">
        <v>29905048.02469</v>
      </c>
      <c r="C19" s="37" t="n">
        <v>69321858.97922164</v>
      </c>
      <c r="D19" s="37" t="n">
        <v>106050189.8630911</v>
      </c>
      <c r="E19" s="37" t="n">
        <v>106050189.8630911</v>
      </c>
      <c r="F19" s="37" t="n">
        <v>106050189.8630911</v>
      </c>
      <c r="G19" s="37" t="n">
        <v>106050189.8630911</v>
      </c>
      <c r="H19" s="37" t="n">
        <v>106050189.8630911</v>
      </c>
      <c r="I19" s="37" t="n">
        <v>106050189.8630911</v>
      </c>
      <c r="J19" s="37" t="n">
        <v>106050189.8630911</v>
      </c>
      <c r="K19" s="37" t="n">
        <v>106050189.8630911</v>
      </c>
      <c r="L19" s="37" t="n">
        <v>106050189.8630911</v>
      </c>
      <c r="M19" s="37" t="n">
        <v>106050189.8630911</v>
      </c>
      <c r="N19" s="37" t="n">
        <v>106050189.8630911</v>
      </c>
    </row>
    <row r="20">
      <c r="A20" s="38" t="inlineStr">
        <is>
          <t>Lucros acumulados / (distribuições)</t>
        </is>
      </c>
      <c r="B20" s="37" t="n">
        <v>0</v>
      </c>
      <c r="C20" s="37" t="n">
        <v>0</v>
      </c>
      <c r="D20" s="37" t="n">
        <v>0</v>
      </c>
      <c r="E20" s="37" t="n">
        <v>-6530991.075949167</v>
      </c>
      <c r="F20" s="37" t="n">
        <v>-10427539.3332717</v>
      </c>
      <c r="G20" s="37" t="n">
        <v>-14350204.0248566</v>
      </c>
      <c r="H20" s="37" t="n">
        <v>-18362244.77258687</v>
      </c>
      <c r="I20" s="37" t="n">
        <v>-22377295.71532197</v>
      </c>
      <c r="J20" s="37" t="n">
        <v>-26389651.5365309</v>
      </c>
      <c r="K20" s="37" t="n">
        <v>-30401189.89919917</v>
      </c>
      <c r="L20" s="37" t="n">
        <v>-34409705.19506722</v>
      </c>
      <c r="M20" s="37" t="n">
        <v>-38421742.70284271</v>
      </c>
      <c r="N20" s="37" t="n">
        <v>-42430721.89412957</v>
      </c>
    </row>
    <row r="21">
      <c r="A21" s="39" t="inlineStr">
        <is>
          <t>PASSIVO + PL</t>
        </is>
      </c>
      <c r="B21" s="40">
        <f>SUM(B17:B20)</f>
        <v/>
      </c>
      <c r="C21" s="40">
        <f>SUM(C17:C20)</f>
        <v/>
      </c>
      <c r="D21" s="40">
        <f>SUM(D17:D20)</f>
        <v/>
      </c>
      <c r="E21" s="40">
        <f>SUM(E17:E20)</f>
        <v/>
      </c>
      <c r="F21" s="40">
        <f>SUM(F17:F20)</f>
        <v/>
      </c>
      <c r="G21" s="40">
        <f>SUM(G17:G20)</f>
        <v/>
      </c>
      <c r="H21" s="40">
        <f>SUM(H17:H20)</f>
        <v/>
      </c>
      <c r="I21" s="40">
        <f>SUM(I17:I20)</f>
        <v/>
      </c>
      <c r="J21" s="40">
        <f>SUM(J17:J20)</f>
        <v/>
      </c>
      <c r="K21" s="40">
        <f>SUM(K17:K20)</f>
        <v/>
      </c>
      <c r="L21" s="40">
        <f>SUM(L17:L20)</f>
        <v/>
      </c>
      <c r="M21" s="40">
        <f>SUM(M17:M20)</f>
        <v/>
      </c>
      <c r="N21" s="40">
        <f>SUM(N17:N20)</f>
        <v/>
      </c>
    </row>
    <row r="23">
      <c r="A23" s="39" t="inlineStr">
        <is>
          <t>CHECK: Ativo − (Passivo + PL)</t>
        </is>
      </c>
      <c r="B23" s="48">
        <f>B14-B21</f>
        <v/>
      </c>
      <c r="C23" s="48">
        <f>C14-C21</f>
        <v/>
      </c>
      <c r="D23" s="48">
        <f>D14-D21</f>
        <v/>
      </c>
      <c r="E23" s="48">
        <f>E14-E21</f>
        <v/>
      </c>
      <c r="F23" s="48">
        <f>F14-F21</f>
        <v/>
      </c>
      <c r="G23" s="48">
        <f>G14-G21</f>
        <v/>
      </c>
      <c r="H23" s="48">
        <f>H14-H21</f>
        <v/>
      </c>
      <c r="I23" s="48">
        <f>I14-I21</f>
        <v/>
      </c>
      <c r="J23" s="48">
        <f>J14-J21</f>
        <v/>
      </c>
      <c r="K23" s="48">
        <f>K14-K21</f>
        <v/>
      </c>
      <c r="L23" s="48">
        <f>L14-L21</f>
        <v/>
      </c>
      <c r="M23" s="48">
        <f>M14-M21</f>
        <v/>
      </c>
      <c r="N23" s="48">
        <f>N14-N21</f>
        <v/>
      </c>
    </row>
    <row r="24">
      <c r="A24" s="39" t="inlineStr">
        <is>
          <t>Status</t>
        </is>
      </c>
      <c r="B24" s="49">
        <f>IF(ABS(B23)&lt;1,"OK","ERRO")</f>
        <v/>
      </c>
      <c r="C24" s="49">
        <f>IF(ABS(C23)&lt;1,"OK","ERRO")</f>
        <v/>
      </c>
      <c r="D24" s="49">
        <f>IF(ABS(D23)&lt;1,"OK","ERRO")</f>
        <v/>
      </c>
      <c r="E24" s="49">
        <f>IF(ABS(E23)&lt;1,"OK","ERRO")</f>
        <v/>
      </c>
      <c r="F24" s="49">
        <f>IF(ABS(F23)&lt;1,"OK","ERRO")</f>
        <v/>
      </c>
      <c r="G24" s="49">
        <f>IF(ABS(G23)&lt;1,"OK","ERRO")</f>
        <v/>
      </c>
      <c r="H24" s="49">
        <f>IF(ABS(H23)&lt;1,"OK","ERRO")</f>
        <v/>
      </c>
      <c r="I24" s="49">
        <f>IF(ABS(I23)&lt;1,"OK","ERRO")</f>
        <v/>
      </c>
      <c r="J24" s="49">
        <f>IF(ABS(J23)&lt;1,"OK","ERRO")</f>
        <v/>
      </c>
      <c r="K24" s="49">
        <f>IF(ABS(K23)&lt;1,"OK","ERRO")</f>
        <v/>
      </c>
      <c r="L24" s="49">
        <f>IF(ABS(L23)&lt;1,"OK","ERRO")</f>
        <v/>
      </c>
      <c r="M24" s="49">
        <f>IF(ABS(M23)&lt;1,"OK","ERRO")</f>
        <v/>
      </c>
      <c r="N24" s="49">
        <f>IF(ABS(N23)&lt;1,"OK","ERRO")</f>
        <v/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1C242B"/>
    <outlinePr summaryBelow="1" summaryRight="1"/>
    <pageSetUpPr/>
  </sheetPr>
  <dimension ref="A2:N25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Project Cash Flow &amp; Equity Cash Flow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38" t="inlineStr">
        <is>
          <t>EBIT</t>
        </is>
      </c>
      <c r="B9" s="37" t="n">
        <v>0</v>
      </c>
      <c r="C9" s="37" t="n">
        <v>0</v>
      </c>
      <c r="D9" s="37" t="n">
        <v>0</v>
      </c>
      <c r="E9" s="37" t="n">
        <v>799248.4086150927</v>
      </c>
      <c r="F9" s="37" t="n">
        <v>3326993.279323325</v>
      </c>
      <c r="G9" s="37" t="n">
        <v>5404966.968528932</v>
      </c>
      <c r="H9" s="37" t="n">
        <v>5912474.801131144</v>
      </c>
      <c r="I9" s="37" t="n">
        <v>6370032.961459996</v>
      </c>
      <c r="J9" s="37" t="n">
        <v>6878738.477246724</v>
      </c>
      <c r="K9" s="37" t="n">
        <v>7405637.081839064</v>
      </c>
      <c r="L9" s="37" t="n">
        <v>7990307.077906234</v>
      </c>
      <c r="M9" s="37" t="n">
        <v>8516327.124516139</v>
      </c>
      <c r="N9" s="37" t="n">
        <v>9101308.259592287</v>
      </c>
    </row>
    <row r="10">
      <c r="A10" s="38" t="inlineStr">
        <is>
          <t>(−) Imposto sobre EBIT (unlevered)</t>
        </is>
      </c>
      <c r="B10" s="37" t="n">
        <v>-0</v>
      </c>
      <c r="C10" s="37" t="n">
        <v>-0</v>
      </c>
      <c r="D10" s="37" t="n">
        <v>-0</v>
      </c>
      <c r="E10" s="37" t="n">
        <v>-271744.4589291315</v>
      </c>
      <c r="F10" s="37" t="n">
        <v>-1131177.71496993</v>
      </c>
      <c r="G10" s="37" t="n">
        <v>-1837688.769299837</v>
      </c>
      <c r="H10" s="37" t="n">
        <v>-2010241.432384589</v>
      </c>
      <c r="I10" s="37" t="n">
        <v>-2165811.206896399</v>
      </c>
      <c r="J10" s="37" t="n">
        <v>-2338771.082263886</v>
      </c>
      <c r="K10" s="37" t="n">
        <v>-2517916.607825282</v>
      </c>
      <c r="L10" s="37" t="n">
        <v>-2716704.406488119</v>
      </c>
      <c r="M10" s="37" t="n">
        <v>-2895551.222335487</v>
      </c>
      <c r="N10" s="37" t="n">
        <v>-3094444.808261377</v>
      </c>
    </row>
    <row r="11">
      <c r="A11" s="38" t="inlineStr">
        <is>
          <t>(+) Depreciação</t>
        </is>
      </c>
      <c r="B11" s="37" t="n">
        <v>0</v>
      </c>
      <c r="C11" s="37" t="n">
        <v>0</v>
      </c>
      <c r="D11" s="37" t="n">
        <v>0</v>
      </c>
      <c r="E11" s="37" t="n">
        <v>6957819.919356508</v>
      </c>
      <c r="F11" s="37" t="n">
        <v>6957819.919356508</v>
      </c>
      <c r="G11" s="37" t="n">
        <v>6957819.919356508</v>
      </c>
      <c r="H11" s="37" t="n">
        <v>6957819.919356508</v>
      </c>
      <c r="I11" s="37" t="n">
        <v>6957819.919356508</v>
      </c>
      <c r="J11" s="37" t="n">
        <v>6957819.919356508</v>
      </c>
      <c r="K11" s="37" t="n">
        <v>6957819.919356508</v>
      </c>
      <c r="L11" s="37" t="n">
        <v>6957819.919356508</v>
      </c>
      <c r="M11" s="37" t="n">
        <v>6957819.919356508</v>
      </c>
      <c r="N11" s="37" t="n">
        <v>6957819.919356508</v>
      </c>
    </row>
    <row r="12">
      <c r="A12" s="38" t="inlineStr">
        <is>
          <t>(−) CAPEX</t>
        </is>
      </c>
      <c r="B12" s="37" t="n">
        <v>-39181662.36625334</v>
      </c>
      <c r="C12" s="37" t="n">
        <v>-52555747.93937552</v>
      </c>
      <c r="D12" s="37" t="n">
        <v>-46609589.69437114</v>
      </c>
      <c r="E12" s="37" t="n">
        <v>-0</v>
      </c>
      <c r="F12" s="37" t="n">
        <v>-0</v>
      </c>
      <c r="G12" s="37" t="n">
        <v>-0</v>
      </c>
      <c r="H12" s="37" t="n">
        <v>-0</v>
      </c>
      <c r="I12" s="37" t="n">
        <v>-0</v>
      </c>
      <c r="J12" s="37" t="n">
        <v>-0</v>
      </c>
      <c r="K12" s="37" t="n">
        <v>-0</v>
      </c>
      <c r="L12" s="37" t="n">
        <v>-0</v>
      </c>
      <c r="M12" s="37" t="n">
        <v>-0</v>
      </c>
      <c r="N12" s="37" t="n">
        <v>-0</v>
      </c>
    </row>
    <row r="13">
      <c r="A13" s="38" t="inlineStr">
        <is>
          <t>(−) Variação de capital de giro</t>
        </is>
      </c>
      <c r="B13" s="37" t="n">
        <v>-0</v>
      </c>
      <c r="C13" s="37" t="n">
        <v>-0</v>
      </c>
      <c r="D13" s="37" t="n">
        <v>-0</v>
      </c>
      <c r="E13" s="37" t="n">
        <v>-426828.8434073394</v>
      </c>
      <c r="F13" s="37" t="n">
        <v>-141968.4578259245</v>
      </c>
      <c r="G13" s="37" t="n">
        <v>-115852.0235635559</v>
      </c>
      <c r="H13" s="37" t="n">
        <v>-26475.96741819335</v>
      </c>
      <c r="I13" s="37" t="n">
        <v>-23465.77241336065</v>
      </c>
      <c r="J13" s="37" t="n">
        <v>-26160.89393952349</v>
      </c>
      <c r="K13" s="37" t="n">
        <v>-26978.3524801936</v>
      </c>
      <c r="L13" s="37" t="n">
        <v>-30001.41928040376</v>
      </c>
      <c r="M13" s="37" t="n">
        <v>-26479.20737296157</v>
      </c>
      <c r="N13" s="37" t="n">
        <v>-29537.52386160055</v>
      </c>
    </row>
    <row r="14">
      <c r="A14" s="38" t="inlineStr">
        <is>
          <t>(−) Taxas capitalizadas</t>
        </is>
      </c>
      <c r="B14" s="37" t="n">
        <v>-518801.25</v>
      </c>
      <c r="C14" s="37" t="n">
        <v>0</v>
      </c>
      <c r="D14" s="37" t="n">
        <v>0</v>
      </c>
      <c r="E14" s="37" t="n">
        <v>0</v>
      </c>
      <c r="F14" s="37" t="n">
        <v>0</v>
      </c>
      <c r="G14" s="37" t="n">
        <v>0</v>
      </c>
      <c r="H14" s="37" t="n">
        <v>0</v>
      </c>
      <c r="I14" s="37" t="n">
        <v>0</v>
      </c>
      <c r="J14" s="37" t="n">
        <v>0</v>
      </c>
      <c r="K14" s="37" t="n">
        <v>0</v>
      </c>
      <c r="L14" s="37" t="n">
        <v>0</v>
      </c>
      <c r="M14" s="37" t="n">
        <v>0</v>
      </c>
      <c r="N14" s="37" t="n">
        <v>0</v>
      </c>
    </row>
    <row r="15">
      <c r="A15" s="39" t="inlineStr">
        <is>
          <t>FLUXO DE CAIXA LIVRE DO PROJETO (UFCF)</t>
        </is>
      </c>
      <c r="B15" s="40">
        <f>SUM(B9:B14)</f>
        <v/>
      </c>
      <c r="C15" s="40">
        <f>SUM(C9:C14)</f>
        <v/>
      </c>
      <c r="D15" s="40">
        <f>SUM(D9:D14)</f>
        <v/>
      </c>
      <c r="E15" s="40">
        <f>SUM(E9:E14)</f>
        <v/>
      </c>
      <c r="F15" s="40">
        <f>SUM(F9:F14)</f>
        <v/>
      </c>
      <c r="G15" s="40">
        <f>SUM(G9:G14)</f>
        <v/>
      </c>
      <c r="H15" s="40">
        <f>SUM(H9:H14)</f>
        <v/>
      </c>
      <c r="I15" s="40">
        <f>SUM(I9:I14)</f>
        <v/>
      </c>
      <c r="J15" s="40">
        <f>SUM(J9:J14)</f>
        <v/>
      </c>
      <c r="K15" s="40">
        <f>SUM(K9:K14)</f>
        <v/>
      </c>
      <c r="L15" s="40">
        <f>SUM(L9:L14)</f>
        <v/>
      </c>
      <c r="M15" s="40">
        <f>SUM(M9:M14)</f>
        <v/>
      </c>
      <c r="N15" s="40">
        <f>SUM(N9:N14)</f>
        <v/>
      </c>
    </row>
    <row r="16">
      <c r="A16" s="38" t="inlineStr">
        <is>
          <t>(+) Valor de saída líquido</t>
        </is>
      </c>
      <c r="B16" s="37" t="n">
        <v>0</v>
      </c>
      <c r="C16" s="37" t="n">
        <v>0</v>
      </c>
      <c r="D16" s="37" t="n">
        <v>0</v>
      </c>
      <c r="E16" s="37" t="n">
        <v>0</v>
      </c>
      <c r="F16" s="37" t="n">
        <v>0</v>
      </c>
      <c r="G16" s="37" t="n">
        <v>0</v>
      </c>
      <c r="H16" s="37" t="n">
        <v>0</v>
      </c>
      <c r="I16" s="37" t="n">
        <v>0</v>
      </c>
      <c r="J16" s="37" t="n">
        <v>0</v>
      </c>
      <c r="K16" s="37" t="n">
        <v>0</v>
      </c>
      <c r="L16" s="37" t="n">
        <v>0</v>
      </c>
      <c r="M16" s="37" t="n">
        <v>0</v>
      </c>
      <c r="N16" s="37" t="n">
        <v>180986374.5767529</v>
      </c>
    </row>
    <row r="17">
      <c r="A17" s="39" t="inlineStr">
        <is>
          <t>FLUXO DO PROJETO PARA TIR</t>
        </is>
      </c>
      <c r="B17" s="40" t="n">
        <v>-39700463.61625334</v>
      </c>
      <c r="C17" s="40" t="n">
        <v>-52555747.93937552</v>
      </c>
      <c r="D17" s="40" t="n">
        <v>-46609589.69437114</v>
      </c>
      <c r="E17" s="40" t="n">
        <v>7058495.02563513</v>
      </c>
      <c r="F17" s="40" t="n">
        <v>9011667.025883976</v>
      </c>
      <c r="G17" s="40" t="n">
        <v>10409246.09502205</v>
      </c>
      <c r="H17" s="40" t="n">
        <v>10833577.32068487</v>
      </c>
      <c r="I17" s="40" t="n">
        <v>11138575.90150675</v>
      </c>
      <c r="J17" s="40" t="n">
        <v>11471626.42039982</v>
      </c>
      <c r="K17" s="40" t="n">
        <v>11818562.0408901</v>
      </c>
      <c r="L17" s="40" t="n">
        <v>12201421.17149422</v>
      </c>
      <c r="M17" s="40" t="n">
        <v>12552116.6141642</v>
      </c>
      <c r="N17" s="40" t="n">
        <v>193921520.4235787</v>
      </c>
    </row>
    <row r="19">
      <c r="A19" s="38" t="inlineStr">
        <is>
          <t>(−) Chamadas de equity</t>
        </is>
      </c>
      <c r="B19" s="37" t="n">
        <v>-29905048.02469</v>
      </c>
      <c r="C19" s="37" t="n">
        <v>-39416810.95453164</v>
      </c>
      <c r="D19" s="37" t="n">
        <v>-36728330.88386945</v>
      </c>
      <c r="E19" s="37" t="n">
        <v>-0</v>
      </c>
      <c r="F19" s="37" t="n">
        <v>-0</v>
      </c>
      <c r="G19" s="37" t="n">
        <v>-0</v>
      </c>
      <c r="H19" s="37" t="n">
        <v>-0</v>
      </c>
      <c r="I19" s="37" t="n">
        <v>-0</v>
      </c>
      <c r="J19" s="37" t="n">
        <v>-0</v>
      </c>
      <c r="K19" s="37" t="n">
        <v>-0</v>
      </c>
      <c r="L19" s="37" t="n">
        <v>-0</v>
      </c>
      <c r="M19" s="37" t="n">
        <v>-0</v>
      </c>
      <c r="N19" s="37" t="n">
        <v>-0</v>
      </c>
    </row>
    <row r="20">
      <c r="A20" s="38" t="inlineStr">
        <is>
          <t>(+) Distribuições</t>
        </is>
      </c>
      <c r="B20" s="37" t="n">
        <v>0</v>
      </c>
      <c r="C20" s="37" t="n">
        <v>0</v>
      </c>
      <c r="D20" s="37" t="n">
        <v>0</v>
      </c>
      <c r="E20" s="37" t="n">
        <v>2501420.054483724</v>
      </c>
      <c r="F20" s="37" t="n">
        <v>2394722.106565322</v>
      </c>
      <c r="G20" s="37" t="n">
        <v>4624514.859148392</v>
      </c>
      <c r="H20" s="37" t="n">
        <v>5363437.627002453</v>
      </c>
      <c r="I20" s="37" t="n">
        <v>5977932.883443682</v>
      </c>
      <c r="J20" s="37" t="n">
        <v>6625697.108212819</v>
      </c>
      <c r="K20" s="37" t="n">
        <v>7289202.129637321</v>
      </c>
      <c r="L20" s="37" t="n">
        <v>7994523.343106108</v>
      </c>
      <c r="M20" s="37" t="n">
        <v>8060266.103444805</v>
      </c>
      <c r="N20" s="37" t="n">
        <v>8649976.575252129</v>
      </c>
    </row>
    <row r="21">
      <c r="A21" s="38" t="inlineStr">
        <is>
          <t>(+) Equity residual na saída</t>
        </is>
      </c>
      <c r="B21" s="37" t="n">
        <v>0</v>
      </c>
      <c r="C21" s="37" t="n">
        <v>0</v>
      </c>
      <c r="D21" s="37" t="n">
        <v>0</v>
      </c>
      <c r="E21" s="37" t="n">
        <v>0</v>
      </c>
      <c r="F21" s="37" t="n">
        <v>0</v>
      </c>
      <c r="G21" s="37" t="n">
        <v>0</v>
      </c>
      <c r="H21" s="37" t="n">
        <v>0</v>
      </c>
      <c r="I21" s="37" t="n">
        <v>0</v>
      </c>
      <c r="J21" s="37" t="n">
        <v>0</v>
      </c>
      <c r="K21" s="37" t="n">
        <v>0</v>
      </c>
      <c r="L21" s="37" t="n">
        <v>0</v>
      </c>
      <c r="M21" s="37" t="n">
        <v>0</v>
      </c>
      <c r="N21" s="37" t="n">
        <v>166389858.5557126</v>
      </c>
    </row>
    <row r="22">
      <c r="A22" s="39" t="inlineStr">
        <is>
          <t>FLUXO DO EQUITY PARA TIR</t>
        </is>
      </c>
      <c r="B22" s="40" t="n">
        <v>-29905048.02469</v>
      </c>
      <c r="C22" s="40" t="n">
        <v>-39416810.95453164</v>
      </c>
      <c r="D22" s="40" t="n">
        <v>-36728330.88386945</v>
      </c>
      <c r="E22" s="40" t="n">
        <v>2501420.054483724</v>
      </c>
      <c r="F22" s="40" t="n">
        <v>2394722.106565322</v>
      </c>
      <c r="G22" s="40" t="n">
        <v>4624514.859148392</v>
      </c>
      <c r="H22" s="40" t="n">
        <v>5363437.627002453</v>
      </c>
      <c r="I22" s="40" t="n">
        <v>5977932.883443682</v>
      </c>
      <c r="J22" s="40" t="n">
        <v>6625697.108212819</v>
      </c>
      <c r="K22" s="40" t="n">
        <v>7289202.129637321</v>
      </c>
      <c r="L22" s="40" t="n">
        <v>7994523.343106108</v>
      </c>
      <c r="M22" s="40" t="n">
        <v>8060266.103444805</v>
      </c>
      <c r="N22" s="40" t="n">
        <v>175039835.1309648</v>
      </c>
    </row>
    <row r="24">
      <c r="A24" s="12" t="inlineStr">
        <is>
          <t>TIR do projeto (fórmula nativa)</t>
        </is>
      </c>
      <c r="B24" s="50">
        <f>IRR(B17:N17)</f>
        <v/>
      </c>
    </row>
    <row r="25">
      <c r="A25" s="12" t="inlineStr">
        <is>
          <t>TIR do equity (fórmula nativa)</t>
        </is>
      </c>
      <c r="B25" s="50">
        <f>IRR(B22:N22)</f>
        <v/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1C242B"/>
    <outlinePr summaryBelow="1" summaryRight="1"/>
    <pageSetUpPr/>
  </sheetPr>
  <dimension ref="A2:H28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</cols>
  <sheetData>
    <row r="2">
      <c r="A2" s="1" t="inlineStr">
        <is>
          <t>Valuation Engine</t>
        </is>
      </c>
    </row>
    <row r="3">
      <c r="A3" s="2" t="inlineStr">
        <is>
          <t>Seis metodologias apresentadas lado a lado. O modelo não escolhe — o investidor escolhe.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6">
      <c r="A6" s="11" t="inlineStr">
        <is>
          <t>PARÂMETROS</t>
        </is>
      </c>
      <c r="B6" s="11" t="n"/>
      <c r="C6" s="11" t="n"/>
      <c r="D6" s="11" t="n"/>
      <c r="E6" s="11" t="n"/>
      <c r="F6" s="11" t="n"/>
      <c r="G6" s="11" t="n"/>
      <c r="H6" s="11" t="n"/>
    </row>
    <row r="7">
      <c r="A7" s="12" t="inlineStr">
        <is>
          <t>WACC (link: Economic Assumptions)</t>
        </is>
      </c>
      <c r="B7" s="44" t="n">
        <v>0.1314885</v>
      </c>
    </row>
    <row r="8">
      <c r="A8" s="12" t="inlineStr">
        <is>
          <t>Cap rate de saída</t>
        </is>
      </c>
      <c r="B8" s="25" t="n">
        <v>0.09</v>
      </c>
    </row>
    <row r="9">
      <c r="A9" s="12" t="inlineStr">
        <is>
          <t>Perpetuity growth</t>
        </is>
      </c>
      <c r="B9" s="25" t="n">
        <v>0.035</v>
      </c>
    </row>
    <row r="10">
      <c r="A10" s="12" t="inlineStr">
        <is>
          <t>NOI do ano seguinte ao horizonte</t>
        </is>
      </c>
      <c r="B10" s="41" t="n">
        <v>16621197.665212</v>
      </c>
    </row>
    <row r="11">
      <c r="A11" s="12" t="inlineStr">
        <is>
          <t>VP dos fluxos livres (explícito)</t>
        </is>
      </c>
      <c r="B11" s="41" t="n">
        <v>-69686945.88923332</v>
      </c>
    </row>
    <row r="13">
      <c r="A13" s="11" t="inlineStr">
        <is>
          <t>METODOLOGIAS LADO A LADO</t>
        </is>
      </c>
      <c r="B13" s="11" t="n"/>
      <c r="C13" s="11" t="n"/>
      <c r="D13" s="11" t="n"/>
      <c r="E13" s="11" t="n"/>
      <c r="F13" s="11" t="n"/>
      <c r="G13" s="11" t="n"/>
      <c r="H13" s="11" t="n"/>
    </row>
    <row r="14">
      <c r="A14" s="16" t="inlineStr">
        <is>
          <t>Metodologia</t>
        </is>
      </c>
      <c r="B14" s="16" t="inlineStr">
        <is>
          <t>Valor terminal (R$)</t>
        </is>
      </c>
      <c r="C14" s="16" t="inlineStr">
        <is>
          <t>Enterprise Value (R$)</t>
        </is>
      </c>
      <c r="D14" s="16" t="inlineStr">
        <is>
          <t>EV por chave (R$)</t>
        </is>
      </c>
      <c r="E14" s="16" t="inlineStr">
        <is>
          <t>Cap rate implícito</t>
        </is>
      </c>
      <c r="F14" s="16" t="inlineStr">
        <is>
          <t>Múltiplo EBITDA implícito</t>
        </is>
      </c>
    </row>
    <row r="15">
      <c r="A15" s="14" t="inlineStr">
        <is>
          <t>DCF + Exit Cap Rate</t>
        </is>
      </c>
      <c r="B15" s="37" t="n">
        <v>184679974.0579111</v>
      </c>
      <c r="C15" s="41" t="n">
        <v>-32621610.96692501</v>
      </c>
      <c r="D15" s="37" t="n">
        <v>-140610.3920988147</v>
      </c>
      <c r="E15" s="51" t="n">
        <v>-0.3789753639211763</v>
      </c>
      <c r="F15" s="52" t="n">
        <v>-2.414566115654805</v>
      </c>
    </row>
    <row r="16">
      <c r="A16" s="14" t="inlineStr">
        <is>
          <t>DCF + Perpetuity Growth</t>
        </is>
      </c>
      <c r="B16" s="37" t="n">
        <v>138751000.9116602</v>
      </c>
      <c r="C16" s="41" t="n">
        <v>-41839571.82590625</v>
      </c>
      <c r="D16" s="37" t="n">
        <v>-180342.9820082166</v>
      </c>
      <c r="E16" s="51" t="n">
        <v>-0.2954807219186369</v>
      </c>
      <c r="F16" s="52" t="n">
        <v>-3.096855410567159</v>
      </c>
    </row>
    <row r="17">
      <c r="A17" s="14" t="inlineStr">
        <is>
          <t>DCF + Múltiplo EV/EBITDA</t>
        </is>
      </c>
      <c r="B17" s="37" t="n">
        <v>176207904.1760936</v>
      </c>
      <c r="C17" s="41" t="n">
        <v>-34321958.33407538</v>
      </c>
      <c r="D17" s="37" t="n">
        <v>-147939.4755779111</v>
      </c>
      <c r="E17" s="51" t="n">
        <v>-0.3602005097597089</v>
      </c>
      <c r="F17" s="52" t="n">
        <v>-2.54042136976003</v>
      </c>
    </row>
    <row r="18">
      <c r="A18" s="14" t="inlineStr">
        <is>
          <t>DCF + Múltiplo NOI</t>
        </is>
      </c>
      <c r="B18" s="37" t="n">
        <v>176650409.9684367</v>
      </c>
      <c r="C18" s="41" t="n">
        <v>-34233147.26789494</v>
      </c>
      <c r="D18" s="37" t="n">
        <v>-147556.6692581679</v>
      </c>
      <c r="E18" s="51" t="n">
        <v>-0.3611349780707923</v>
      </c>
      <c r="F18" s="52" t="n">
        <v>-2.533847807488324</v>
      </c>
    </row>
    <row r="19">
      <c r="A19" s="12" t="inlineStr">
        <is>
          <t>NAV — valor do ativo estabilizado líquido de dívida</t>
        </is>
      </c>
      <c r="C19" s="41" t="n">
        <v>91035492.57402511</v>
      </c>
      <c r="D19" s="37" t="n">
        <v>392394.3645432117</v>
      </c>
    </row>
    <row r="21">
      <c r="A21" s="11" t="inlineStr">
        <is>
          <t>SAÍDA NO FIM DO HORIZONTE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>
      <c r="A22" s="12" t="inlineStr">
        <is>
          <t>Valor bruto de venda</t>
        </is>
      </c>
      <c r="B22" s="41" t="n">
        <v>184679974.0579111</v>
      </c>
    </row>
    <row r="23">
      <c r="A23" s="12" t="inlineStr">
        <is>
          <t>(−) Custos de transação</t>
        </is>
      </c>
      <c r="B23" s="41" t="n">
        <v>-3693599.481158223</v>
      </c>
    </row>
    <row r="24">
      <c r="A24" s="12" t="inlineStr">
        <is>
          <t>Valor líquido de venda</t>
        </is>
      </c>
      <c r="B24" s="41" t="n">
        <v>180986374.5767529</v>
      </c>
    </row>
    <row r="25">
      <c r="A25" s="12" t="inlineStr">
        <is>
          <t>(−) Dívida remanescente</t>
        </is>
      </c>
      <c r="B25" s="41" t="n">
        <v>-14596516.02104026</v>
      </c>
    </row>
    <row r="26">
      <c r="A26" s="12" t="inlineStr">
        <is>
          <t>Equity na saída</t>
        </is>
      </c>
      <c r="B26" s="41" t="n">
        <v>166389858.5557126</v>
      </c>
    </row>
    <row r="27">
      <c r="A27" s="12" t="inlineStr">
        <is>
          <t>Valor por chave na saída</t>
        </is>
      </c>
      <c r="B27" s="41" t="n">
        <v>796034.3709392721</v>
      </c>
    </row>
    <row r="28">
      <c r="A28" s="12" t="inlineStr">
        <is>
          <t>Yield on cost estabilizado</t>
        </is>
      </c>
      <c r="B28" s="25" t="n">
        <v>0.08936071535982305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1C242B"/>
    <outlinePr summaryBelow="1" summaryRight="1"/>
    <pageSetUpPr/>
  </sheetPr>
  <dimension ref="A2:N33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</cols>
  <sheetData>
    <row r="2">
      <c r="A2" s="1" t="inlineStr">
        <is>
          <t>Investor Return Engine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6">
      <c r="A6" s="12" t="inlineStr">
        <is>
          <t>TIR do projeto (nominal BRL)</t>
        </is>
      </c>
      <c r="B6" s="25" t="n">
        <v>0.08419436329609409</v>
      </c>
    </row>
    <row r="7">
      <c r="A7" s="12" t="inlineStr">
        <is>
          <t>TIR do equity (nominal BRL)</t>
        </is>
      </c>
      <c r="B7" s="25" t="n">
        <v>0.07973427645538045</v>
      </c>
    </row>
    <row r="8">
      <c r="A8" s="12" t="inlineStr">
        <is>
          <t>TIR do LP após waterfall</t>
        </is>
      </c>
      <c r="B8" s="25" t="n">
        <v>0.07973427645538045</v>
      </c>
    </row>
    <row r="9">
      <c r="A9" s="12" t="inlineStr">
        <is>
          <t>VPL do projeto ao WACC</t>
        </is>
      </c>
      <c r="B9" s="41" t="n">
        <v>-37749757.66481434</v>
      </c>
    </row>
    <row r="10">
      <c r="A10" s="12" t="inlineStr">
        <is>
          <t>VPL do equity ao Ke</t>
        </is>
      </c>
      <c r="B10" s="41" t="n">
        <v>-41157497.08267446</v>
      </c>
    </row>
    <row r="11">
      <c r="A11" s="12" t="inlineStr">
        <is>
          <t>MOIC</t>
        </is>
      </c>
      <c r="B11" s="53" t="n">
        <v>2.129855228336748</v>
      </c>
    </row>
    <row r="12">
      <c r="A12" s="12" t="inlineStr">
        <is>
          <t>DPI</t>
        </is>
      </c>
      <c r="B12" s="53" t="n">
        <v>2.129855228336748</v>
      </c>
    </row>
    <row r="13">
      <c r="A13" s="12" t="inlineStr">
        <is>
          <t>Payback do projeto (anos)</t>
        </is>
      </c>
      <c r="B13" s="24" t="n">
        <v>11.21849309731983</v>
      </c>
    </row>
    <row r="14">
      <c r="A14" s="12" t="inlineStr">
        <is>
          <t>Payback do equity (anos)</t>
        </is>
      </c>
      <c r="B14" s="24" t="n">
        <v>11.31546232665685</v>
      </c>
    </row>
    <row r="15">
      <c r="A15" s="12" t="inlineStr">
        <is>
          <t>DSCR mínimo</t>
        </is>
      </c>
      <c r="B15" s="53" t="n">
        <v>1.327394219751422</v>
      </c>
    </row>
    <row r="16">
      <c r="A16" s="12" t="inlineStr">
        <is>
          <t>DSCR médio</t>
        </is>
      </c>
      <c r="B16" s="53" t="n">
        <v>2.172223010668186</v>
      </c>
    </row>
    <row r="17">
      <c r="A17" s="12" t="inlineStr">
        <is>
          <t>LLCR</t>
        </is>
      </c>
      <c r="B17" s="53" t="n">
        <v>1.23490061768994</v>
      </c>
    </row>
    <row r="18">
      <c r="A18" s="12" t="inlineStr">
        <is>
          <t>Equity aportado</t>
        </is>
      </c>
      <c r="B18" s="41" t="n">
        <v>106050189.8630911</v>
      </c>
    </row>
    <row r="19">
      <c r="A19" s="12" t="inlineStr">
        <is>
          <t>Distribuições totais</t>
        </is>
      </c>
      <c r="B19" s="41" t="n">
        <v>225871551.3460094</v>
      </c>
    </row>
    <row r="20">
      <c r="A20" s="12" t="inlineStr">
        <is>
          <t>ROE acumulado</t>
        </is>
      </c>
      <c r="B20" s="25" t="n">
        <v>1.129855228336748</v>
      </c>
    </row>
    <row r="21">
      <c r="A21" s="12" t="inlineStr">
        <is>
          <t>Ocupação de break-even</t>
        </is>
      </c>
      <c r="B21" s="42" t="n">
        <v>0.5233111975600905</v>
      </c>
    </row>
    <row r="23">
      <c r="A23" s="11" t="inlineStr">
        <is>
          <t>EQUITY WATERFALL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>
      <c r="A24" s="14" t="inlineStr">
        <is>
          <t>Preferred return</t>
        </is>
      </c>
      <c r="B24" s="17" t="n">
        <v>0.12</v>
      </c>
    </row>
    <row r="25">
      <c r="A25" s="14" t="inlineStr">
        <is>
          <t>Promote do GP acima do hurdle</t>
        </is>
      </c>
      <c r="B25" s="17" t="n">
        <v>0.2</v>
      </c>
    </row>
    <row r="27">
      <c r="A27" s="4" t="inlineStr">
        <is>
          <t>Períodos anuais gerados a partir da data de início — sem anos fixos</t>
        </is>
      </c>
      <c r="B27" s="33" t="inlineStr">
        <is>
          <t>C1</t>
        </is>
      </c>
      <c r="C27" s="33" t="inlineStr">
        <is>
          <t>C2</t>
        </is>
      </c>
      <c r="D27" s="33" t="inlineStr">
        <is>
          <t>C3</t>
        </is>
      </c>
      <c r="E27" s="33" t="inlineStr">
        <is>
          <t>Y1</t>
        </is>
      </c>
      <c r="F27" s="33" t="inlineStr">
        <is>
          <t>Y2</t>
        </is>
      </c>
      <c r="G27" s="33" t="inlineStr">
        <is>
          <t>Y3</t>
        </is>
      </c>
      <c r="H27" s="33" t="inlineStr">
        <is>
          <t>Y4</t>
        </is>
      </c>
      <c r="I27" s="33" t="inlineStr">
        <is>
          <t>Y5</t>
        </is>
      </c>
      <c r="J27" s="33" t="inlineStr">
        <is>
          <t>Y6</t>
        </is>
      </c>
      <c r="K27" s="33" t="inlineStr">
        <is>
          <t>Y7</t>
        </is>
      </c>
      <c r="L27" s="33" t="inlineStr">
        <is>
          <t>Y8</t>
        </is>
      </c>
      <c r="M27" s="33" t="inlineStr">
        <is>
          <t>Y9</t>
        </is>
      </c>
      <c r="N27" s="33" t="inlineStr">
        <is>
          <t>Y10</t>
        </is>
      </c>
    </row>
    <row r="28">
      <c r="B28" s="34" t="n">
        <v>46387</v>
      </c>
      <c r="C28" s="34" t="n">
        <v>46752</v>
      </c>
      <c r="D28" s="34" t="n">
        <v>47118</v>
      </c>
      <c r="E28" s="34" t="n">
        <v>47483</v>
      </c>
      <c r="F28" s="34" t="n">
        <v>47848</v>
      </c>
      <c r="G28" s="34" t="n">
        <v>48213</v>
      </c>
      <c r="H28" s="34" t="n">
        <v>48579</v>
      </c>
      <c r="I28" s="34" t="n">
        <v>48944</v>
      </c>
      <c r="J28" s="34" t="n">
        <v>49309</v>
      </c>
      <c r="K28" s="34" t="n">
        <v>49674</v>
      </c>
      <c r="L28" s="34" t="n">
        <v>50040</v>
      </c>
      <c r="M28" s="34" t="n">
        <v>50405</v>
      </c>
      <c r="N28" s="34" t="n">
        <v>50770</v>
      </c>
    </row>
    <row r="29">
      <c r="B29" s="35" t="inlineStr">
        <is>
          <t>Obra</t>
        </is>
      </c>
      <c r="C29" s="35" t="inlineStr">
        <is>
          <t>Obra</t>
        </is>
      </c>
      <c r="D29" s="35" t="inlineStr">
        <is>
          <t>Obra</t>
        </is>
      </c>
      <c r="E29" s="35" t="inlineStr">
        <is>
          <t>Operação</t>
        </is>
      </c>
      <c r="F29" s="35" t="inlineStr">
        <is>
          <t>Operação</t>
        </is>
      </c>
      <c r="G29" s="35" t="inlineStr">
        <is>
          <t>Operação</t>
        </is>
      </c>
      <c r="H29" s="35" t="inlineStr">
        <is>
          <t>Operação</t>
        </is>
      </c>
      <c r="I29" s="35" t="inlineStr">
        <is>
          <t>Operação</t>
        </is>
      </c>
      <c r="J29" s="35" t="inlineStr">
        <is>
          <t>Operação</t>
        </is>
      </c>
      <c r="K29" s="35" t="inlineStr">
        <is>
          <t>Operação</t>
        </is>
      </c>
      <c r="L29" s="35" t="inlineStr">
        <is>
          <t>Operação</t>
        </is>
      </c>
      <c r="M29" s="35" t="inlineStr">
        <is>
          <t>Operação</t>
        </is>
      </c>
      <c r="N29" s="35" t="inlineStr">
        <is>
          <t>Operação</t>
        </is>
      </c>
    </row>
    <row r="30">
      <c r="A30" s="38" t="inlineStr">
        <is>
          <t>Aportes do LP</t>
        </is>
      </c>
      <c r="B30" s="37" t="n">
        <v>-29905048.02469</v>
      </c>
      <c r="C30" s="37" t="n">
        <v>-39416810.95453164</v>
      </c>
      <c r="D30" s="37" t="n">
        <v>-36728330.88386945</v>
      </c>
      <c r="E30" s="37" t="n">
        <v>-0</v>
      </c>
      <c r="F30" s="37" t="n">
        <v>-0</v>
      </c>
      <c r="G30" s="37" t="n">
        <v>-0</v>
      </c>
      <c r="H30" s="37" t="n">
        <v>-0</v>
      </c>
      <c r="I30" s="37" t="n">
        <v>-0</v>
      </c>
      <c r="J30" s="37" t="n">
        <v>-0</v>
      </c>
      <c r="K30" s="37" t="n">
        <v>-0</v>
      </c>
      <c r="L30" s="37" t="n">
        <v>-0</v>
      </c>
      <c r="M30" s="37" t="n">
        <v>-0</v>
      </c>
      <c r="N30" s="37" t="n">
        <v>-0</v>
      </c>
    </row>
    <row r="31">
      <c r="A31" s="38" t="inlineStr">
        <is>
          <t>Distribuições ao LP</t>
        </is>
      </c>
      <c r="B31" s="37" t="n">
        <v>0</v>
      </c>
      <c r="C31" s="37" t="n">
        <v>0</v>
      </c>
      <c r="D31" s="37" t="n">
        <v>0</v>
      </c>
      <c r="E31" s="37" t="n">
        <v>2501420.054483724</v>
      </c>
      <c r="F31" s="37" t="n">
        <v>2394722.106565322</v>
      </c>
      <c r="G31" s="37" t="n">
        <v>4624514.859148392</v>
      </c>
      <c r="H31" s="37" t="n">
        <v>5363437.627002453</v>
      </c>
      <c r="I31" s="37" t="n">
        <v>5977932.883443682</v>
      </c>
      <c r="J31" s="37" t="n">
        <v>6625697.108212819</v>
      </c>
      <c r="K31" s="37" t="n">
        <v>7289202.129637321</v>
      </c>
      <c r="L31" s="37" t="n">
        <v>7994523.343106108</v>
      </c>
      <c r="M31" s="37" t="n">
        <v>8060266.103444805</v>
      </c>
      <c r="N31" s="37" t="n">
        <v>175039835.1309648</v>
      </c>
    </row>
    <row r="32">
      <c r="A32" s="38" t="inlineStr">
        <is>
          <t>Promote do GP</t>
        </is>
      </c>
      <c r="B32" s="37" t="n">
        <v>0</v>
      </c>
      <c r="C32" s="37" t="n">
        <v>0</v>
      </c>
      <c r="D32" s="37" t="n">
        <v>0</v>
      </c>
      <c r="E32" s="37" t="n">
        <v>0</v>
      </c>
      <c r="F32" s="37" t="n">
        <v>0</v>
      </c>
      <c r="G32" s="37" t="n">
        <v>0</v>
      </c>
      <c r="H32" s="37" t="n">
        <v>0</v>
      </c>
      <c r="I32" s="37" t="n">
        <v>0</v>
      </c>
      <c r="J32" s="37" t="n">
        <v>0</v>
      </c>
      <c r="K32" s="37" t="n">
        <v>0</v>
      </c>
      <c r="L32" s="37" t="n">
        <v>0</v>
      </c>
      <c r="M32" s="37" t="n">
        <v>0</v>
      </c>
      <c r="N32" s="37" t="n">
        <v>0</v>
      </c>
    </row>
    <row r="33">
      <c r="A33" s="38" t="inlineStr">
        <is>
          <t>Cash-on-cash</t>
        </is>
      </c>
      <c r="B33" s="31" t="n">
        <v>0</v>
      </c>
      <c r="C33" s="31" t="n">
        <v>0</v>
      </c>
      <c r="D33" s="31" t="n">
        <v>0</v>
      </c>
      <c r="E33" s="31" t="n">
        <v>0.02358713414575695</v>
      </c>
      <c r="F33" s="31" t="n">
        <v>0.02258102611279494</v>
      </c>
      <c r="G33" s="31" t="n">
        <v>0.04360685129483085</v>
      </c>
      <c r="H33" s="31" t="n">
        <v>0.05057452168569009</v>
      </c>
      <c r="I33" s="31" t="n">
        <v>0.05636890316897204</v>
      </c>
      <c r="J33" s="31" t="n">
        <v>0.06247699430587042</v>
      </c>
      <c r="K33" s="31" t="n">
        <v>0.06873351324545059</v>
      </c>
      <c r="L33" s="31" t="n">
        <v>0.07538433786329751</v>
      </c>
      <c r="M33" s="31" t="n">
        <v>0.07600425905743748</v>
      </c>
      <c r="N33" s="31" t="n">
        <v>0.08156493247602002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tabColor rgb="001C242B"/>
    <outlinePr summaryBelow="1" summaryRight="1"/>
    <pageSetUpPr/>
  </sheetPr>
  <dimension ref="A2:J3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Sensitivity Engine</t>
        </is>
      </c>
    </row>
    <row r="3">
      <c r="A3" s="2" t="inlineStr">
        <is>
          <t>Tabelas bidimensionais recalculadas pelo motor Python.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11" t="inlineStr">
        <is>
          <t>ADR × OCUPAÇÃO — MÉTRICA: TIR DO PROJETO</t>
        </is>
      </c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</row>
    <row r="7">
      <c r="A7" s="16" t="inlineStr">
        <is>
          <t>Inflação de receitas \ Ocupação estabilizada</t>
        </is>
      </c>
      <c r="B7" s="16" t="inlineStr">
        <is>
          <t>60%</t>
        </is>
      </c>
      <c r="C7" s="16" t="inlineStr">
        <is>
          <t>64%</t>
        </is>
      </c>
      <c r="D7" s="16" t="inlineStr">
        <is>
          <t>68%</t>
        </is>
      </c>
      <c r="E7" s="16" t="inlineStr">
        <is>
          <t>70%</t>
        </is>
      </c>
      <c r="F7" s="16" t="inlineStr">
        <is>
          <t>74%</t>
        </is>
      </c>
      <c r="G7" s="16" t="inlineStr">
        <is>
          <t>78%</t>
        </is>
      </c>
    </row>
    <row r="8">
      <c r="A8" s="12" t="inlineStr">
        <is>
          <t>3.5%</t>
        </is>
      </c>
      <c r="B8" s="54" t="n">
        <v>0.04835969074543545</v>
      </c>
      <c r="C8" s="54" t="n">
        <v>0.05487050054614928</v>
      </c>
      <c r="D8" s="54" t="n">
        <v>0.06109028073030653</v>
      </c>
      <c r="E8" s="54" t="n">
        <v>0.06410023934739495</v>
      </c>
      <c r="F8" s="54" t="n">
        <v>0.06993631547320744</v>
      </c>
      <c r="G8" s="54" t="n">
        <v>0.07554599529288064</v>
      </c>
    </row>
    <row r="9">
      <c r="A9" s="12" t="inlineStr">
        <is>
          <t>4.0%</t>
        </is>
      </c>
      <c r="B9" s="54" t="n">
        <v>0.05861261636140547</v>
      </c>
      <c r="C9" s="54" t="n">
        <v>0.06515775760698561</v>
      </c>
      <c r="D9" s="54" t="n">
        <v>0.07141032191585561</v>
      </c>
      <c r="E9" s="54" t="n">
        <v>0.07443611858241217</v>
      </c>
      <c r="F9" s="54" t="n">
        <v>0.08030281469773148</v>
      </c>
      <c r="G9" s="54" t="n">
        <v>0.08594177353085108</v>
      </c>
    </row>
    <row r="10">
      <c r="A10" s="12" t="inlineStr">
        <is>
          <t>4.5%</t>
        </is>
      </c>
      <c r="B10" s="54" t="n">
        <v>0.06828658930275366</v>
      </c>
      <c r="C10" s="54" t="n">
        <v>0.07486664296350087</v>
      </c>
      <c r="D10" s="54" t="n">
        <v>0.08115249734094709</v>
      </c>
      <c r="E10" s="54" t="n">
        <v>0.08419436329609409</v>
      </c>
      <c r="F10" s="54" t="n">
        <v>0.09009210844252358</v>
      </c>
      <c r="G10" s="54" t="n">
        <v>0.09576074131495449</v>
      </c>
    </row>
    <row r="11">
      <c r="A11" s="12" t="inlineStr">
        <is>
          <t>5.0%</t>
        </is>
      </c>
      <c r="B11" s="54" t="n">
        <v>0.07746883554603234</v>
      </c>
      <c r="C11" s="54" t="n">
        <v>0.08408403158964484</v>
      </c>
      <c r="D11" s="54" t="n">
        <v>0.09040336257714576</v>
      </c>
      <c r="E11" s="54" t="n">
        <v>0.09346137923367925</v>
      </c>
      <c r="F11" s="54" t="n">
        <v>0.09939031938555531</v>
      </c>
      <c r="G11" s="54" t="n">
        <v>0.1050887569540563</v>
      </c>
    </row>
    <row r="12">
      <c r="A12" s="12" t="inlineStr">
        <is>
          <t>5.5%</t>
        </is>
      </c>
      <c r="B12" s="54" t="n">
        <v>0.08622820720352375</v>
      </c>
      <c r="C12" s="54" t="n">
        <v>0.09287854819103047</v>
      </c>
      <c r="D12" s="54" t="n">
        <v>0.0992313355660589</v>
      </c>
      <c r="E12" s="54" t="n">
        <v>0.1023054873579553</v>
      </c>
      <c r="F12" s="54" t="n">
        <v>0.1082655852006725</v>
      </c>
      <c r="G12" s="54" t="n">
        <v>0.1139937867570503</v>
      </c>
    </row>
    <row r="15">
      <c r="A15" s="11" t="inlineStr">
        <is>
          <t>CAP RATE DE SAÍDA × LTC — MÉTRICA: TIR DO EQUITY</t>
        </is>
      </c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</row>
    <row r="16">
      <c r="A16" s="16" t="inlineStr">
        <is>
          <t>LTC \ Cap rate de saída</t>
        </is>
      </c>
      <c r="B16" s="16" t="inlineStr">
        <is>
          <t>7.5%</t>
        </is>
      </c>
      <c r="C16" s="16" t="inlineStr">
        <is>
          <t>8.5%</t>
        </is>
      </c>
      <c r="D16" s="16" t="inlineStr">
        <is>
          <t>9.0%</t>
        </is>
      </c>
      <c r="E16" s="16" t="inlineStr">
        <is>
          <t>9.5%</t>
        </is>
      </c>
      <c r="F16" s="16" t="inlineStr">
        <is>
          <t>10.5%</t>
        </is>
      </c>
    </row>
    <row r="17">
      <c r="A17" s="12" t="inlineStr">
        <is>
          <t>20%</t>
        </is>
      </c>
      <c r="B17" s="54" t="n">
        <v>0.09517788496992241</v>
      </c>
      <c r="C17" s="54" t="n">
        <v>0.08510486211810775</v>
      </c>
      <c r="D17" s="54" t="n">
        <v>0.08058991104758187</v>
      </c>
      <c r="E17" s="54" t="n">
        <v>0.07636897287465316</v>
      </c>
      <c r="F17" s="54" t="n">
        <v>0.06868518279918667</v>
      </c>
    </row>
    <row r="18">
      <c r="A18" s="12" t="inlineStr">
        <is>
          <t>25%</t>
        </is>
      </c>
      <c r="B18" s="54" t="n">
        <v>0.09495857993113777</v>
      </c>
      <c r="C18" s="54" t="n">
        <v>0.08445421493659599</v>
      </c>
      <c r="D18" s="54" t="n">
        <v>0.07973427645538045</v>
      </c>
      <c r="E18" s="54" t="n">
        <v>0.07531466228032369</v>
      </c>
      <c r="F18" s="54" t="n">
        <v>0.06725051054399678</v>
      </c>
    </row>
    <row r="19">
      <c r="A19" s="12" t="inlineStr">
        <is>
          <t>30%</t>
        </is>
      </c>
      <c r="B19" s="54" t="n">
        <v>0.09461601157869637</v>
      </c>
      <c r="C19" s="54" t="n">
        <v>0.08364562711993606</v>
      </c>
      <c r="D19" s="54" t="n">
        <v>0.0787038174845941</v>
      </c>
      <c r="E19" s="54" t="n">
        <v>0.07406888432685343</v>
      </c>
      <c r="F19" s="54" t="n">
        <v>0.06559166356853929</v>
      </c>
    </row>
    <row r="20">
      <c r="A20" s="12" t="inlineStr">
        <is>
          <t>35%</t>
        </is>
      </c>
      <c r="B20" s="54" t="n">
        <v>0.09355819645769647</v>
      </c>
      <c r="C20" s="54" t="n">
        <v>0.08200644252848932</v>
      </c>
      <c r="D20" s="54" t="n">
        <v>0.07678604861385818</v>
      </c>
      <c r="E20" s="54" t="n">
        <v>0.07187962906760637</v>
      </c>
      <c r="F20" s="54" t="n">
        <v>0.06287841462858623</v>
      </c>
    </row>
    <row r="21">
      <c r="A21" s="12" t="inlineStr">
        <is>
          <t>40%</t>
        </is>
      </c>
      <c r="B21" s="54" t="n">
        <v>0.09256025048765559</v>
      </c>
      <c r="C21" s="54" t="n">
        <v>0.08032631752573416</v>
      </c>
      <c r="D21" s="54" t="n">
        <v>0.07477738625263208</v>
      </c>
      <c r="E21" s="54" t="n">
        <v>0.06954973425578681</v>
      </c>
      <c r="F21" s="54" t="n">
        <v>0.05992542874984752</v>
      </c>
    </row>
    <row r="24">
      <c r="A24" s="11" t="inlineStr">
        <is>
          <t>VALOR DE SAÍDA — CAP RATE × OCUPAÇÃO — MÉTRICA: VALOR DE SAÍDA (R$)</t>
        </is>
      </c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>
      <c r="A25" s="16" t="inlineStr">
        <is>
          <t>Ocupação estabilizada \ Cap rate de saída</t>
        </is>
      </c>
      <c r="B25" s="16" t="inlineStr">
        <is>
          <t>7.5%</t>
        </is>
      </c>
      <c r="C25" s="16" t="inlineStr">
        <is>
          <t>8.5%</t>
        </is>
      </c>
      <c r="D25" s="16" t="inlineStr">
        <is>
          <t>9.0%</t>
        </is>
      </c>
      <c r="E25" s="16" t="inlineStr">
        <is>
          <t>9.5%</t>
        </is>
      </c>
      <c r="F25" s="16" t="inlineStr">
        <is>
          <t>10.5%</t>
        </is>
      </c>
    </row>
    <row r="26">
      <c r="A26" s="12" t="inlineStr">
        <is>
          <t>60%</t>
        </is>
      </c>
      <c r="B26" s="37" t="n">
        <v>191354283.968955</v>
      </c>
      <c r="C26" s="37" t="n">
        <v>168842015.266725</v>
      </c>
      <c r="D26" s="37" t="n">
        <v>159461903.3074625</v>
      </c>
      <c r="E26" s="37" t="n">
        <v>151069171.5544382</v>
      </c>
      <c r="F26" s="37" t="n">
        <v>136681631.4063964</v>
      </c>
    </row>
    <row r="27">
      <c r="A27" s="12" t="inlineStr">
        <is>
          <t>64%</t>
        </is>
      </c>
      <c r="B27" s="37" t="n">
        <v>203458957.9291704</v>
      </c>
      <c r="C27" s="37" t="n">
        <v>179522609.9375033</v>
      </c>
      <c r="D27" s="37" t="n">
        <v>169549131.607642</v>
      </c>
      <c r="E27" s="37" t="n">
        <v>160625493.1019767</v>
      </c>
      <c r="F27" s="37" t="n">
        <v>145327827.0922646</v>
      </c>
    </row>
    <row r="28">
      <c r="A28" s="12" t="inlineStr">
        <is>
          <t>68%</t>
        </is>
      </c>
      <c r="B28" s="37" t="n">
        <v>215563631.8893857</v>
      </c>
      <c r="C28" s="37" t="n">
        <v>190203204.6082815</v>
      </c>
      <c r="D28" s="37" t="n">
        <v>179636359.9078214</v>
      </c>
      <c r="E28" s="37" t="n">
        <v>170181814.649515</v>
      </c>
      <c r="F28" s="37" t="n">
        <v>153974022.7781326</v>
      </c>
    </row>
    <row r="29">
      <c r="A29" s="12" t="inlineStr">
        <is>
          <t>70%</t>
        </is>
      </c>
      <c r="B29" s="37" t="n">
        <v>221615968.8694934</v>
      </c>
      <c r="C29" s="37" t="n">
        <v>195543501.9436706</v>
      </c>
      <c r="D29" s="37" t="n">
        <v>184679974.0579111</v>
      </c>
      <c r="E29" s="37" t="n">
        <v>174959975.4232842</v>
      </c>
      <c r="F29" s="37" t="n">
        <v>158297120.6210667</v>
      </c>
    </row>
    <row r="30">
      <c r="A30" s="12" t="inlineStr">
        <is>
          <t>74%</t>
        </is>
      </c>
      <c r="B30" s="37" t="n">
        <v>233720642.8297088</v>
      </c>
      <c r="C30" s="37" t="n">
        <v>206224096.6144489</v>
      </c>
      <c r="D30" s="37" t="n">
        <v>194767202.3580906</v>
      </c>
      <c r="E30" s="37" t="n">
        <v>184516296.9708227</v>
      </c>
      <c r="F30" s="37" t="n">
        <v>166943316.3069348</v>
      </c>
    </row>
    <row r="31">
      <c r="A31" s="12" t="inlineStr">
        <is>
          <t>78%</t>
        </is>
      </c>
      <c r="B31" s="37" t="n">
        <v>245825316.7899241</v>
      </c>
      <c r="C31" s="37" t="n">
        <v>216904691.2852271</v>
      </c>
      <c r="D31" s="37" t="n">
        <v>204854430.6582701</v>
      </c>
      <c r="E31" s="37" t="n">
        <v>194072618.5183611</v>
      </c>
      <c r="F31" s="37" t="n">
        <v>175589511.9928029</v>
      </c>
    </row>
  </sheetData>
  <conditionalFormatting sqref="B8:G12">
    <cfRule type="colorScale" priority="1">
      <colorScale>
        <cfvo type="min"/>
        <cfvo type="percentile" val="50"/>
        <cfvo type="max"/>
        <color rgb="00F4C7C3"/>
        <color rgb="00FFF4CC"/>
        <color rgb="00CDEBD6"/>
      </colorScale>
    </cfRule>
  </conditionalFormatting>
  <conditionalFormatting sqref="B17:F21">
    <cfRule type="colorScale" priority="2">
      <colorScale>
        <cfvo type="min"/>
        <cfvo type="percentile" val="50"/>
        <cfvo type="max"/>
        <color rgb="00F4C7C3"/>
        <color rgb="00FFF4CC"/>
        <color rgb="00CDEBD6"/>
      </colorScale>
    </cfRule>
  </conditionalFormatting>
  <conditionalFormatting sqref="B26:F31">
    <cfRule type="colorScale" priority="3">
      <colorScale>
        <cfvo type="min"/>
        <cfvo type="percentile" val="50"/>
        <cfvo type="max"/>
        <color rgb="00F4C7C3"/>
        <color rgb="00FFF4CC"/>
        <color rgb="00CDEBD6"/>
      </colorScale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tabColor rgb="001C242B"/>
    <outlinePr summaryBelow="1" summaryRight="1"/>
    <pageSetUpPr/>
  </sheetPr>
  <dimension ref="A2:I2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</cols>
  <sheetData>
    <row r="2">
      <c r="A2" s="1" t="inlineStr">
        <is>
          <t>Scenario Engine</t>
        </is>
      </c>
    </row>
    <row r="3">
      <c r="A3" s="2" t="inlineStr">
        <is>
          <t>Base · Conservador · Otimista · Stress — comutados por parâmetro.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6">
      <c r="A6" s="16" t="inlineStr">
        <is>
          <t>Métrica</t>
        </is>
      </c>
      <c r="B6" s="16" t="inlineStr">
        <is>
          <t>Base</t>
        </is>
      </c>
      <c r="C6" s="16" t="inlineStr">
        <is>
          <t>Conservador</t>
        </is>
      </c>
      <c r="D6" s="16" t="inlineStr">
        <is>
          <t>Otimista</t>
        </is>
      </c>
      <c r="E6" s="16" t="inlineStr">
        <is>
          <t>Stress</t>
        </is>
      </c>
    </row>
    <row r="7">
      <c r="A7" s="12" t="inlineStr">
        <is>
          <t>Ocupação estabilizada</t>
        </is>
      </c>
      <c r="B7" s="31" t="n">
        <v>0.7</v>
      </c>
      <c r="C7" s="31" t="n">
        <v>0.62</v>
      </c>
      <c r="D7" s="31" t="n">
        <v>0.74</v>
      </c>
      <c r="E7" s="31" t="n">
        <v>0.5600000000000001</v>
      </c>
    </row>
    <row r="8">
      <c r="A8" s="12" t="inlineStr">
        <is>
          <t>ADR estabilizado (R$)</t>
        </is>
      </c>
      <c r="B8" s="36" t="n">
        <v>462.9809439655172</v>
      </c>
      <c r="C8" s="36" t="n">
        <v>476.9035475862069</v>
      </c>
      <c r="D8" s="36" t="n">
        <v>481.4446422413793</v>
      </c>
      <c r="E8" s="36" t="n">
        <v>483.8150864439654</v>
      </c>
    </row>
    <row r="9">
      <c r="A9" s="12" t="inlineStr">
        <is>
          <t>RevPAR estabilizado (R$)</t>
        </is>
      </c>
      <c r="B9" s="36" t="n">
        <v>324.086660775862</v>
      </c>
      <c r="C9" s="36" t="n">
        <v>295.6801995034483</v>
      </c>
      <c r="D9" s="36" t="n">
        <v>356.2690352586206</v>
      </c>
      <c r="E9" s="36" t="n">
        <v>270.9364484086207</v>
      </c>
    </row>
    <row r="10">
      <c r="A10" s="12" t="inlineStr">
        <is>
          <t>NOI estabilizado (R$)</t>
        </is>
      </c>
      <c r="B10" s="37" t="n">
        <v>12362786.88788544</v>
      </c>
      <c r="C10" s="37" t="n">
        <v>10920348.43721107</v>
      </c>
      <c r="D10" s="37" t="n">
        <v>13659711.16471172</v>
      </c>
      <c r="E10" s="37" t="n">
        <v>9815234.362737203</v>
      </c>
    </row>
    <row r="11">
      <c r="A11" s="12" t="inlineStr">
        <is>
          <t>Margem EBITDA</t>
        </is>
      </c>
      <c r="B11" s="31" t="n">
        <v>0.3531949465910346</v>
      </c>
      <c r="C11" s="31" t="n">
        <v>0.3383533157391916</v>
      </c>
      <c r="D11" s="31" t="n">
        <v>0.359025501882639</v>
      </c>
      <c r="E11" s="31" t="n">
        <v>0.3297829789073115</v>
      </c>
    </row>
    <row r="12">
      <c r="A12" s="12" t="inlineStr">
        <is>
          <t>CAPEX total (R$)</t>
        </is>
      </c>
      <c r="B12" s="37" t="n">
        <v>138347000</v>
      </c>
      <c r="C12" s="37" t="n">
        <v>138347000</v>
      </c>
      <c r="D12" s="37" t="n">
        <v>138347000</v>
      </c>
      <c r="E12" s="37" t="n">
        <v>138347000</v>
      </c>
    </row>
    <row r="13">
      <c r="A13" s="12" t="inlineStr">
        <is>
          <t>TIR do projeto</t>
        </is>
      </c>
      <c r="B13" s="51" t="n">
        <v>0.08419436329609409</v>
      </c>
      <c r="C13" s="51" t="n">
        <v>0.05165828008101447</v>
      </c>
      <c r="D13" s="51" t="n">
        <v>0.1066978291545019</v>
      </c>
      <c r="E13" s="51" t="n">
        <v>0.02928666396584767</v>
      </c>
    </row>
    <row r="14">
      <c r="A14" s="12" t="inlineStr">
        <is>
          <t>TIR do equity</t>
        </is>
      </c>
      <c r="B14" s="51" t="n">
        <v>0.07973427645538045</v>
      </c>
      <c r="C14" s="51" t="n">
        <v>0.03643009146286225</v>
      </c>
      <c r="D14" s="51" t="n">
        <v>0.1073226905606738</v>
      </c>
      <c r="E14" s="51" t="n">
        <v>0.004519698463062105</v>
      </c>
    </row>
    <row r="15">
      <c r="A15" s="12" t="inlineStr">
        <is>
          <t>MOIC</t>
        </is>
      </c>
      <c r="B15" s="52" t="n">
        <v>2.129855228336748</v>
      </c>
      <c r="C15" s="52" t="n">
        <v>1.432654784990721</v>
      </c>
      <c r="D15" s="52" t="n">
        <v>2.718996305655234</v>
      </c>
      <c r="E15" s="52" t="n">
        <v>1.050352002052882</v>
      </c>
    </row>
    <row r="16">
      <c r="A16" s="12" t="inlineStr">
        <is>
          <t>VPL ao WACC (R$)</t>
        </is>
      </c>
      <c r="B16" s="37" t="n">
        <v>-37749757.66481434</v>
      </c>
      <c r="C16" s="37" t="n">
        <v>-56690505.5125441</v>
      </c>
      <c r="D16" s="37" t="n">
        <v>-21552676.79942879</v>
      </c>
      <c r="E16" s="37" t="n">
        <v>-65564304.28610484</v>
      </c>
    </row>
    <row r="17">
      <c r="A17" s="12" t="inlineStr">
        <is>
          <t>DSCR mínimo</t>
        </is>
      </c>
      <c r="B17" s="52" t="n">
        <v>1.327394219751422</v>
      </c>
      <c r="C17" s="52" t="n">
        <v>1.076391821131111</v>
      </c>
      <c r="D17" s="52" t="n">
        <v>1.519472655386864</v>
      </c>
      <c r="E17" s="52" t="n">
        <v>0.613733661372537</v>
      </c>
    </row>
    <row r="18">
      <c r="A18" s="12" t="inlineStr">
        <is>
          <t>Valor de saída (R$)</t>
        </is>
      </c>
      <c r="B18" s="37" t="n">
        <v>184679974.0579111</v>
      </c>
      <c r="C18" s="37" t="n">
        <v>128580363.4100093</v>
      </c>
      <c r="D18" s="37" t="n">
        <v>237536562.0593623</v>
      </c>
      <c r="E18" s="37" t="n">
        <v>99636577.44793417</v>
      </c>
    </row>
    <row r="19">
      <c r="A19" s="12" t="inlineStr">
        <is>
          <t>WACC</t>
        </is>
      </c>
      <c r="B19" s="51" t="n">
        <v>0.1314885</v>
      </c>
      <c r="C19" s="51" t="n">
        <v>0.1314885</v>
      </c>
      <c r="D19" s="51" t="n">
        <v>0.1314885</v>
      </c>
      <c r="E19" s="51" t="n">
        <v>0.1314885</v>
      </c>
    </row>
    <row r="20">
      <c r="A20" s="12" t="inlineStr">
        <is>
          <t>Integridade do modelo</t>
        </is>
      </c>
      <c r="B20" s="13" t="inlineStr">
        <is>
          <t>APROVADO</t>
        </is>
      </c>
      <c r="C20" s="13" t="inlineStr">
        <is>
          <t>APROVADO</t>
        </is>
      </c>
      <c r="D20" s="13" t="inlineStr">
        <is>
          <t>APROVADO</t>
        </is>
      </c>
      <c r="E20" s="55" t="inlineStr">
        <is>
          <t>REPROVADO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C242B"/>
    <outlinePr summaryBelow="1" summaryRight="1"/>
    <pageSetUpPr/>
  </sheetPr>
  <dimension ref="A2:G59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</cols>
  <sheetData>
    <row r="2">
      <c r="A2" s="1" t="inlineStr">
        <is>
          <t>Economic Assumptions</t>
        </is>
      </c>
    </row>
    <row r="3">
      <c r="A3" s="2" t="inlineStr">
        <is>
          <t>Aba exclusiva de taxas. Nenhuma outra aba do modelo digita taxa — todas consomem esta.</t>
        </is>
      </c>
    </row>
    <row r="4">
      <c r="A4" s="3" t="n"/>
      <c r="B4" s="3" t="n"/>
      <c r="C4" s="3" t="n"/>
      <c r="D4" s="3" t="n"/>
      <c r="E4" s="3" t="n"/>
      <c r="F4" s="3" t="n"/>
      <c r="G4" s="3" t="n"/>
    </row>
    <row r="6">
      <c r="A6" s="11" t="inlineStr">
        <is>
          <t>ÍNDICES MACROECONÔMICOS (A.A.)</t>
        </is>
      </c>
      <c r="B6" s="11" t="n"/>
      <c r="C6" s="11" t="n"/>
      <c r="D6" s="11" t="n"/>
      <c r="E6" s="11" t="n"/>
      <c r="F6" s="11" t="n"/>
      <c r="G6" s="11" t="n"/>
    </row>
    <row r="7">
      <c r="A7" s="16" t="inlineStr">
        <is>
          <t>Premissa</t>
        </is>
      </c>
      <c r="B7" s="16" t="inlineStr">
        <is>
          <t>Valor</t>
        </is>
      </c>
      <c r="C7" s="16" t="inlineStr">
        <is>
          <t>Origem</t>
        </is>
      </c>
      <c r="D7" s="16" t="inlineStr">
        <is>
          <t>Confiabilidade</t>
        </is>
      </c>
      <c r="E7" s="16" t="inlineStr">
        <is>
          <t>Justificativa técnica</t>
        </is>
      </c>
    </row>
    <row r="8">
      <c r="A8" s="14" t="inlineStr">
        <is>
          <t>IPCA</t>
        </is>
      </c>
      <c r="B8" s="17" t="n">
        <v>0.045</v>
      </c>
      <c r="C8" s="18" t="inlineStr">
        <is>
          <t>Boletim Focus / BCB</t>
        </is>
      </c>
      <c r="D8" s="18" t="inlineStr">
        <is>
          <t>Alta</t>
        </is>
      </c>
      <c r="E8" s="18" t="inlineStr">
        <is>
          <t>Meta de inflação de longo prazo ancorada em 4,5% a.a.</t>
        </is>
      </c>
    </row>
    <row r="9">
      <c r="A9" s="14" t="inlineStr">
        <is>
          <t>IGP-M</t>
        </is>
      </c>
      <c r="B9" s="17" t="n">
        <v>0.05</v>
      </c>
      <c r="C9" s="18" t="inlineStr">
        <is>
          <t>FGV / séries históricas</t>
        </is>
      </c>
      <c r="D9" s="18" t="inlineStr">
        <is>
          <t>Média</t>
        </is>
      </c>
      <c r="E9" s="18" t="inlineStr">
        <is>
          <t>Indexador de contratos de locação das lojas.</t>
        </is>
      </c>
    </row>
    <row r="10">
      <c r="A10" s="14" t="inlineStr">
        <is>
          <t>CDI</t>
        </is>
      </c>
      <c r="B10" s="17" t="n">
        <v>0.1</v>
      </c>
      <c r="C10" s="18" t="inlineStr">
        <is>
          <t>Curva DI B3</t>
        </is>
      </c>
      <c r="D10" s="18" t="inlineStr">
        <is>
          <t>Alta</t>
        </is>
      </c>
      <c r="E10" s="18" t="inlineStr">
        <is>
          <t>Base do custo de dívida corporativa indexada.</t>
        </is>
      </c>
    </row>
    <row r="11">
      <c r="A11" s="14" t="inlineStr">
        <is>
          <t>SELIC</t>
        </is>
      </c>
      <c r="B11" s="17" t="n">
        <v>0.1025</v>
      </c>
      <c r="C11" s="18" t="inlineStr">
        <is>
          <t>COPOM/BCB</t>
        </is>
      </c>
      <c r="D11" s="18" t="inlineStr">
        <is>
          <t>Alta</t>
        </is>
      </c>
      <c r="E11" s="18" t="inlineStr">
        <is>
          <t>Taxa básica de referência de longo prazo.</t>
        </is>
      </c>
    </row>
    <row r="12">
      <c r="A12" s="14" t="inlineStr">
        <is>
          <t>SOFR</t>
        </is>
      </c>
      <c r="B12" s="17" t="n">
        <v>0.038</v>
      </c>
      <c r="C12" s="18" t="inlineStr">
        <is>
          <t>CME Term SOFR</t>
        </is>
      </c>
      <c r="D12" s="18" t="inlineStr">
        <is>
          <t>Média</t>
        </is>
      </c>
      <c r="E12" s="18" t="inlineStr">
        <is>
          <t>Referência para eventual tranche em USD.</t>
        </is>
      </c>
    </row>
    <row r="13">
      <c r="A13" s="14" t="inlineStr">
        <is>
          <t>US CPI</t>
        </is>
      </c>
      <c r="B13" s="17" t="n">
        <v>0.022</v>
      </c>
      <c r="C13" s="18" t="inlineStr">
        <is>
          <t>FED/BLS</t>
        </is>
      </c>
      <c r="D13" s="18" t="inlineStr">
        <is>
          <t>Alta</t>
        </is>
      </c>
      <c r="E13" s="18" t="inlineStr">
        <is>
          <t>Usado na deriva cambial por PPP.</t>
        </is>
      </c>
    </row>
    <row r="15">
      <c r="A15" s="11" t="inlineStr">
        <is>
          <t>CUSTO DE CAPITAL</t>
        </is>
      </c>
      <c r="B15" s="11" t="n"/>
      <c r="C15" s="11" t="n"/>
      <c r="D15" s="11" t="n"/>
      <c r="E15" s="11" t="n"/>
      <c r="F15" s="11" t="n"/>
      <c r="G15" s="11" t="n"/>
    </row>
    <row r="16">
      <c r="A16" s="16" t="inlineStr">
        <is>
          <t>Premissa</t>
        </is>
      </c>
      <c r="B16" s="16" t="inlineStr">
        <is>
          <t>Valor</t>
        </is>
      </c>
      <c r="C16" s="16" t="inlineStr">
        <is>
          <t>Origem</t>
        </is>
      </c>
      <c r="D16" s="16" t="inlineStr">
        <is>
          <t>Confiabilidade</t>
        </is>
      </c>
      <c r="E16" s="16" t="inlineStr">
        <is>
          <t>Justificativa técnica</t>
        </is>
      </c>
    </row>
    <row r="17">
      <c r="A17" s="14" t="inlineStr">
        <is>
          <t>Risk free (BRL nominal)</t>
        </is>
      </c>
      <c r="B17" s="17" t="n">
        <v>0.062</v>
      </c>
      <c r="C17" s="18" t="inlineStr">
        <is>
          <t>NTN-B 2045 + IPCA implícito</t>
        </is>
      </c>
      <c r="D17" s="18" t="inlineStr">
        <is>
          <t>Alta</t>
        </is>
      </c>
      <c r="E17" s="18" t="inlineStr">
        <is>
          <t>Taxa livre de risco nominal em BRL.</t>
        </is>
      </c>
    </row>
    <row r="18">
      <c r="A18" s="14" t="inlineStr">
        <is>
          <t>Market risk premium</t>
        </is>
      </c>
      <c r="B18" s="17" t="n">
        <v>0.055</v>
      </c>
      <c r="C18" s="18" t="inlineStr">
        <is>
          <t>Damodaran ERP maduro</t>
        </is>
      </c>
      <c r="D18" s="18" t="inlineStr">
        <is>
          <t>Alta</t>
        </is>
      </c>
      <c r="E18" s="18" t="inlineStr">
        <is>
          <t>Prêmio de mercado de referência.</t>
        </is>
      </c>
    </row>
    <row r="19">
      <c r="A19" s="14" t="inlineStr">
        <is>
          <t>Beta desalavancado</t>
        </is>
      </c>
      <c r="B19" s="19" t="n">
        <v>0.75</v>
      </c>
      <c r="C19" s="18" t="inlineStr">
        <is>
          <t>Damodaran — Hotel/Gaming</t>
        </is>
      </c>
      <c r="D19" s="18" t="inlineStr">
        <is>
          <t>Alta</t>
        </is>
      </c>
      <c r="E19" s="18" t="inlineStr">
        <is>
          <t>Beta desalavancado do setor de hospitalidade.</t>
        </is>
      </c>
    </row>
    <row r="20">
      <c r="A20" s="14" t="inlineStr">
        <is>
          <t>Country risk premium</t>
        </is>
      </c>
      <c r="B20" s="17" t="n">
        <v>0.022</v>
      </c>
      <c r="C20" s="18" t="inlineStr">
        <is>
          <t>EMBI+ Brasil</t>
        </is>
      </c>
      <c r="D20" s="18" t="inlineStr">
        <is>
          <t>Alta</t>
        </is>
      </c>
      <c r="E20" s="18" t="inlineStr">
        <is>
          <t>Spread soberano médio.</t>
        </is>
      </c>
    </row>
    <row r="21">
      <c r="A21" s="14" t="inlineStr">
        <is>
          <t>Size / illiquidity premium</t>
        </is>
      </c>
      <c r="B21" s="17" t="n">
        <v>0.015</v>
      </c>
      <c r="C21" s="18" t="inlineStr">
        <is>
          <t>Duff &amp; Phelps size premia</t>
        </is>
      </c>
      <c r="D21" s="18" t="inlineStr">
        <is>
          <t>Média</t>
        </is>
      </c>
      <c r="E21" s="18" t="inlineStr">
        <is>
          <t>Ativo único, iliquidez e escala.</t>
        </is>
      </c>
    </row>
    <row r="22">
      <c r="A22" s="14" t="inlineStr">
        <is>
          <t>Alíquota para benefício fiscal</t>
        </is>
      </c>
      <c r="B22" s="17" t="n">
        <v>0.34</v>
      </c>
    </row>
    <row r="24">
      <c r="A24" s="11" t="inlineStr">
        <is>
          <t>ESTRUTURA E CUSTO DA DÍVIDA</t>
        </is>
      </c>
      <c r="B24" s="11" t="n"/>
      <c r="C24" s="11" t="n"/>
      <c r="D24" s="11" t="n"/>
      <c r="E24" s="11" t="n"/>
      <c r="F24" s="11" t="n"/>
      <c r="G24" s="11" t="n"/>
    </row>
    <row r="25">
      <c r="A25" s="16" t="inlineStr">
        <is>
          <t>Premissa</t>
        </is>
      </c>
      <c r="B25" s="16" t="inlineStr">
        <is>
          <t>Valor</t>
        </is>
      </c>
      <c r="C25" s="16" t="inlineStr">
        <is>
          <t>Origem</t>
        </is>
      </c>
      <c r="D25" s="16" t="inlineStr">
        <is>
          <t>Confiabilidade</t>
        </is>
      </c>
      <c r="E25" s="16" t="inlineStr">
        <is>
          <t>Justificativa técnica</t>
        </is>
      </c>
    </row>
    <row r="26">
      <c r="A26" s="14" t="inlineStr">
        <is>
          <t>Indexador da dívida</t>
        </is>
      </c>
      <c r="B26" s="20" t="inlineStr">
        <is>
          <t>IPCA</t>
        </is>
      </c>
    </row>
    <row r="27">
      <c r="A27" s="14" t="inlineStr">
        <is>
          <t>Spread sobre o indexador</t>
        </is>
      </c>
      <c r="B27" s="17" t="n">
        <v>0.07000000000000001</v>
      </c>
      <c r="C27" s="18" t="inlineStr">
        <is>
          <t>Curva de CRI hoteleiro / debênture incentivada</t>
        </is>
      </c>
      <c r="D27" s="18" t="inlineStr">
        <is>
          <t>Média</t>
        </is>
      </c>
      <c r="E27" s="18" t="inlineStr">
        <is>
          <t>IPCA + 7,0% a.a. é o custo observado para project finance de hospitalidade com garantia real.</t>
        </is>
      </c>
    </row>
    <row r="28">
      <c r="A28" s="14" t="inlineStr">
        <is>
          <t>Spread sobre CDI (alternativa)</t>
        </is>
      </c>
      <c r="B28" s="17" t="n">
        <v>0.035</v>
      </c>
      <c r="C28" s="18" t="inlineStr">
        <is>
          <t>Sondagem bancos</t>
        </is>
      </c>
      <c r="D28" s="18" t="inlineStr">
        <is>
          <t>Média</t>
        </is>
      </c>
      <c r="E28" s="18" t="inlineStr">
        <is>
          <t>Alternativa em CDI para teste de stress.</t>
        </is>
      </c>
    </row>
    <row r="29">
      <c r="A29" s="14" t="inlineStr">
        <is>
          <t>LTC alvo (dívida / CAPEX)</t>
        </is>
      </c>
      <c r="B29" s="21" t="n">
        <v>0.25</v>
      </c>
      <c r="C29" s="18" t="inlineStr">
        <is>
          <t>Estrutura-alvo do sponsor</t>
        </is>
      </c>
      <c r="D29" s="18" t="inlineStr">
        <is>
          <t>Média</t>
        </is>
      </c>
      <c r="E29" s="18" t="inlineStr">
        <is>
          <t>LTC calibrado para respeitar o covenant de DSCR mínimo de 1,30x.</t>
        </is>
      </c>
    </row>
    <row r="31">
      <c r="A31" s="11" t="inlineStr">
        <is>
          <t>SAÍDA, CRESCIMENTO E MÚLTIPLOS</t>
        </is>
      </c>
      <c r="B31" s="11" t="n"/>
      <c r="C31" s="11" t="n"/>
      <c r="D31" s="11" t="n"/>
      <c r="E31" s="11" t="n"/>
      <c r="F31" s="11" t="n"/>
      <c r="G31" s="11" t="n"/>
    </row>
    <row r="32">
      <c r="A32" s="16" t="inlineStr">
        <is>
          <t>Premissa</t>
        </is>
      </c>
      <c r="B32" s="16" t="inlineStr">
        <is>
          <t>Valor</t>
        </is>
      </c>
      <c r="C32" s="16" t="inlineStr">
        <is>
          <t>Origem</t>
        </is>
      </c>
      <c r="D32" s="16" t="inlineStr">
        <is>
          <t>Confiabilidade</t>
        </is>
      </c>
      <c r="E32" s="16" t="inlineStr">
        <is>
          <t>Justificativa técnica</t>
        </is>
      </c>
    </row>
    <row r="33">
      <c r="A33" s="14" t="inlineStr">
        <is>
          <t>Cap rate de saída</t>
        </is>
      </c>
      <c r="B33" s="17" t="n">
        <v>0.09</v>
      </c>
      <c r="C33" s="18" t="inlineStr">
        <is>
          <t>HVS/JLL Hotels Brasil</t>
        </is>
      </c>
      <c r="D33" s="18" t="inlineStr">
        <is>
          <t>Média</t>
        </is>
      </c>
      <c r="E33" s="18" t="inlineStr">
        <is>
          <t>Cap rate de saída para midscale interior SP.</t>
        </is>
      </c>
    </row>
    <row r="34">
      <c r="A34" s="14" t="inlineStr">
        <is>
          <t>Cap rate de entrada (going-in)</t>
        </is>
      </c>
      <c r="B34" s="17" t="n">
        <v>0.095</v>
      </c>
      <c r="C34" s="18" t="inlineStr">
        <is>
          <t>HVS/JLL Hotels Brasil</t>
        </is>
      </c>
      <c r="D34" s="18" t="inlineStr">
        <is>
          <t>Média</t>
        </is>
      </c>
      <c r="E34" s="18" t="inlineStr">
        <is>
          <t>Cap rate de entrada implícito no custo.</t>
        </is>
      </c>
    </row>
    <row r="35">
      <c r="A35" s="14" t="inlineStr">
        <is>
          <t>Perpetuity growth (g)</t>
        </is>
      </c>
      <c r="B35" s="17" t="n">
        <v>0.035</v>
      </c>
      <c r="C35" s="18" t="inlineStr">
        <is>
          <t>Inflação de longo prazo - 1 p.p. real</t>
        </is>
      </c>
      <c r="D35" s="18" t="inlineStr">
        <is>
          <t>Média</t>
        </is>
      </c>
      <c r="E35" s="18" t="inlineStr">
        <is>
          <t>Crescimento na perpetuidade.</t>
        </is>
      </c>
    </row>
    <row r="36">
      <c r="A36" s="14" t="inlineStr">
        <is>
          <t>Múltiplo EV/EBITDA de saída</t>
        </is>
      </c>
      <c r="B36" s="22" t="n">
        <v>10</v>
      </c>
      <c r="C36" s="18" t="inlineStr">
        <is>
          <t>Comparáveis de M&amp;A hoteleiro</t>
        </is>
      </c>
      <c r="D36" s="18" t="inlineStr">
        <is>
          <t>Média</t>
        </is>
      </c>
      <c r="E36" s="18" t="inlineStr">
        <is>
          <t>Múltiplo EV/EBITDA de saída.</t>
        </is>
      </c>
    </row>
    <row r="37">
      <c r="A37" s="14" t="inlineStr">
        <is>
          <t>Múltiplo NOI de saída</t>
        </is>
      </c>
      <c r="B37" s="22" t="n">
        <v>11</v>
      </c>
      <c r="C37" s="18" t="inlineStr">
        <is>
          <t>Inverso do cap rate</t>
        </is>
      </c>
      <c r="D37" s="18" t="inlineStr">
        <is>
          <t>Alta</t>
        </is>
      </c>
      <c r="E37" s="18" t="inlineStr">
        <is>
          <t>Cross-check de valor por NOI.</t>
        </is>
      </c>
    </row>
    <row r="38">
      <c r="A38" s="14" t="inlineStr">
        <is>
          <t>Custos de transação na saída</t>
        </is>
      </c>
      <c r="B38" s="17" t="n">
        <v>0.02</v>
      </c>
      <c r="C38" s="18" t="inlineStr">
        <is>
          <t>Prática de mercado</t>
        </is>
      </c>
      <c r="D38" s="18" t="inlineStr">
        <is>
          <t>Alta</t>
        </is>
      </c>
      <c r="E38" s="18" t="inlineStr">
        <is>
          <t>Comissão e custos de transação na saída.</t>
        </is>
      </c>
    </row>
    <row r="40">
      <c r="A40" s="11" t="inlineStr">
        <is>
          <t>INFLAÇÃO SEGMENTADA (A.A.)</t>
        </is>
      </c>
      <c r="B40" s="11" t="n"/>
      <c r="C40" s="11" t="n"/>
      <c r="D40" s="11" t="n"/>
      <c r="E40" s="11" t="n"/>
      <c r="F40" s="11" t="n"/>
      <c r="G40" s="11" t="n"/>
    </row>
    <row r="41">
      <c r="A41" s="16" t="inlineStr">
        <is>
          <t>Premissa</t>
        </is>
      </c>
      <c r="B41" s="16" t="inlineStr">
        <is>
          <t>Valor</t>
        </is>
      </c>
      <c r="C41" s="16" t="inlineStr">
        <is>
          <t>Origem</t>
        </is>
      </c>
      <c r="D41" s="16" t="inlineStr">
        <is>
          <t>Confiabilidade</t>
        </is>
      </c>
      <c r="E41" s="16" t="inlineStr">
        <is>
          <t>Justificativa técnica</t>
        </is>
      </c>
    </row>
    <row r="42">
      <c r="A42" s="14" t="inlineStr">
        <is>
          <t>Inflação de receitas</t>
        </is>
      </c>
      <c r="B42" s="17" t="n">
        <v>0.045</v>
      </c>
      <c r="C42" s="18" t="inlineStr">
        <is>
          <t>IPCA</t>
        </is>
      </c>
      <c r="D42" s="18" t="inlineStr">
        <is>
          <t>Alta</t>
        </is>
      </c>
      <c r="E42" s="18" t="inlineStr">
        <is>
          <t>Reajuste de ADR e tarifas.</t>
        </is>
      </c>
    </row>
    <row r="43">
      <c r="A43" s="14" t="inlineStr">
        <is>
          <t>Inflação de despesas</t>
        </is>
      </c>
      <c r="B43" s="17" t="n">
        <v>0.048</v>
      </c>
      <c r="C43" s="18" t="inlineStr">
        <is>
          <t>IPCA + 0,3 p.p.</t>
        </is>
      </c>
      <c r="D43" s="18" t="inlineStr">
        <is>
          <t>Média</t>
        </is>
      </c>
      <c r="E43" s="18" t="inlineStr">
        <is>
          <t>Pressão de custos de insumos e utilidades.</t>
        </is>
      </c>
    </row>
    <row r="44">
      <c r="A44" s="14" t="inlineStr">
        <is>
          <t>Inflação salarial</t>
        </is>
      </c>
      <c r="B44" s="17" t="n">
        <v>0.055</v>
      </c>
      <c r="C44" s="18" t="inlineStr">
        <is>
          <t>Convenção coletiva SINTHORESP</t>
        </is>
      </c>
      <c r="D44" s="18" t="inlineStr">
        <is>
          <t>Média</t>
        </is>
      </c>
      <c r="E44" s="18" t="inlineStr">
        <is>
          <t>Dissídio histórico acima do IPCA.</t>
        </is>
      </c>
    </row>
    <row r="45">
      <c r="A45" s="14" t="inlineStr">
        <is>
          <t>Inflação de CAPEX (INCC)</t>
        </is>
      </c>
      <c r="B45" s="17" t="n">
        <v>0.05</v>
      </c>
      <c r="C45" s="18" t="inlineStr">
        <is>
          <t>INCC-DI</t>
        </is>
      </c>
      <c r="D45" s="18" t="inlineStr">
        <is>
          <t>Alta</t>
        </is>
      </c>
      <c r="E45" s="18" t="inlineStr">
        <is>
          <t>Índice de custo da construção civil.</t>
        </is>
      </c>
    </row>
    <row r="47">
      <c r="A47" s="11" t="inlineStr">
        <is>
          <t>CÂMBIO</t>
        </is>
      </c>
      <c r="B47" s="11" t="n"/>
      <c r="C47" s="11" t="n"/>
      <c r="D47" s="11" t="n"/>
      <c r="E47" s="11" t="n"/>
      <c r="F47" s="11" t="n"/>
      <c r="G47" s="11" t="n"/>
    </row>
    <row r="48">
      <c r="A48" s="16" t="inlineStr">
        <is>
          <t>Premissa</t>
        </is>
      </c>
      <c r="B48" s="16" t="inlineStr">
        <is>
          <t>Valor</t>
        </is>
      </c>
      <c r="C48" s="16" t="inlineStr">
        <is>
          <t>Origem</t>
        </is>
      </c>
      <c r="D48" s="16" t="inlineStr">
        <is>
          <t>Confiabilidade</t>
        </is>
      </c>
      <c r="E48" s="16" t="inlineStr">
        <is>
          <t>Justificativa técnica</t>
        </is>
      </c>
    </row>
    <row r="49">
      <c r="A49" s="14" t="inlineStr">
        <is>
          <t>Câmbio spot (BRL/USD)</t>
        </is>
      </c>
      <c r="B49" s="23" t="n">
        <v>5.4</v>
      </c>
      <c r="C49" s="18" t="inlineStr">
        <is>
          <t>Book do projeto, pág. 36</t>
        </is>
      </c>
      <c r="D49" s="18" t="inlineStr">
        <is>
          <t>Alta</t>
        </is>
      </c>
      <c r="E49" s="18" t="inlineStr">
        <is>
          <t>Câmbio de referência do empreendedor.</t>
        </is>
      </c>
    </row>
    <row r="50">
      <c r="A50" s="14" t="inlineStr">
        <is>
          <t>Deriva cambial por PPP</t>
        </is>
      </c>
      <c r="B50" s="20" t="inlineStr">
        <is>
          <t>Sim</t>
        </is>
      </c>
    </row>
    <row r="51">
      <c r="A51" s="14" t="inlineStr">
        <is>
          <t>Deriva anual resultante</t>
        </is>
      </c>
      <c r="B51" s="17" t="n">
        <v>0.02250489236790587</v>
      </c>
    </row>
    <row r="53">
      <c r="A53" s="11" t="inlineStr">
        <is>
          <t>DERIVADAS — CALCULADAS NESTA ABA E CONSUMIDAS POR TODO O MODELO</t>
        </is>
      </c>
      <c r="B53" s="11" t="n"/>
      <c r="C53" s="11" t="n"/>
      <c r="D53" s="11" t="n"/>
      <c r="E53" s="11" t="n"/>
      <c r="F53" s="11" t="n"/>
      <c r="G53" s="11" t="n"/>
    </row>
    <row r="54">
      <c r="A54" s="16" t="inlineStr">
        <is>
          <t>Derivada</t>
        </is>
      </c>
      <c r="B54" s="16" t="inlineStr">
        <is>
          <t>Valor</t>
        </is>
      </c>
      <c r="C54" s="16" t="inlineStr">
        <is>
          <t>Fórmula</t>
        </is>
      </c>
    </row>
    <row r="55">
      <c r="A55" s="12" t="inlineStr">
        <is>
          <t>Beta alavancado (Hamada)</t>
        </is>
      </c>
      <c r="B55" s="24" t="n">
        <v>0.915</v>
      </c>
      <c r="C55" s="4" t="inlineStr">
        <is>
          <t>βu × [1 + (1−t) × D/E]</t>
        </is>
      </c>
    </row>
    <row r="56">
      <c r="A56" s="12" t="inlineStr">
        <is>
          <t>Custo do equity (CAPM)</t>
        </is>
      </c>
      <c r="B56" s="25" t="n">
        <v>0.149325</v>
      </c>
      <c r="C56" s="4" t="inlineStr">
        <is>
          <t>Rf + βL × ERP + Country + Size</t>
        </is>
      </c>
    </row>
    <row r="57">
      <c r="A57" s="12" t="inlineStr">
        <is>
          <t>Custo da dívida (nominal)</t>
        </is>
      </c>
      <c r="B57" s="25" t="n">
        <v>0.11815</v>
      </c>
      <c r="C57" s="4" t="inlineStr">
        <is>
          <t>(1+indexador) × (1+spread) − 1</t>
        </is>
      </c>
    </row>
    <row r="58">
      <c r="A58" s="12" t="inlineStr">
        <is>
          <t>Custo da dívida após impostos</t>
        </is>
      </c>
      <c r="B58" s="25" t="n">
        <v>0.07797899999999998</v>
      </c>
      <c r="C58" s="4" t="inlineStr">
        <is>
          <t>Kd × (1 − t)</t>
        </is>
      </c>
    </row>
    <row r="59">
      <c r="A59" s="12" t="inlineStr">
        <is>
          <t>WACC</t>
        </is>
      </c>
      <c r="B59" s="25" t="n">
        <v>0.1314885</v>
      </c>
      <c r="C59" s="4" t="inlineStr">
        <is>
          <t>D% × Kd(1−t) + E% × Ke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tabColor rgb="001C242B"/>
    <outlinePr summaryBelow="1" summaryRight="1"/>
    <pageSetUpPr/>
  </sheetPr>
  <dimension ref="A2:H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</cols>
  <sheetData>
    <row r="2">
      <c r="A2" s="1" t="inlineStr">
        <is>
          <t>Stress Test Engine</t>
        </is>
      </c>
    </row>
    <row r="3">
      <c r="A3" s="2" t="inlineStr">
        <is>
          <t>Choques unitários e combinados. Cada linha é uma reexecução completa do motor.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6">
      <c r="A6" s="16" t="inlineStr">
        <is>
          <t>Teste</t>
        </is>
      </c>
      <c r="B6" s="16" t="inlineStr">
        <is>
          <t>TIR do projeto</t>
        </is>
      </c>
      <c r="C6" s="16" t="inlineStr">
        <is>
          <t>TIR do equity</t>
        </is>
      </c>
      <c r="D6" s="16" t="inlineStr">
        <is>
          <t>MOIC</t>
        </is>
      </c>
      <c r="E6" s="16" t="inlineStr">
        <is>
          <t>VPL ao WACC (R$)</t>
        </is>
      </c>
      <c r="F6" s="16" t="inlineStr">
        <is>
          <t>DSCR mínimo</t>
        </is>
      </c>
      <c r="G6" s="16" t="inlineStr">
        <is>
          <t>Δ TIR vs base</t>
        </is>
      </c>
      <c r="H6" s="16" t="inlineStr">
        <is>
          <t>Modelo funcional</t>
        </is>
      </c>
    </row>
    <row r="7">
      <c r="A7" s="12" t="inlineStr">
        <is>
          <t>Caso Base</t>
        </is>
      </c>
      <c r="B7" s="51" t="n">
        <v>0.08419436329609409</v>
      </c>
      <c r="C7" s="51" t="n">
        <v>0.07973427645538045</v>
      </c>
      <c r="D7" s="52" t="n">
        <v>2.129855228336748</v>
      </c>
      <c r="E7" s="37" t="n">
        <v>-37749757.66481434</v>
      </c>
      <c r="F7" s="52" t="n">
        <v>1.327394219751422</v>
      </c>
      <c r="G7" s="51" t="n">
        <v>0</v>
      </c>
      <c r="H7" s="13" t="inlineStr">
        <is>
          <t>APROVADO</t>
        </is>
      </c>
    </row>
    <row r="8">
      <c r="A8" s="14" t="inlineStr">
        <is>
          <t>Ocupação −10%</t>
        </is>
      </c>
      <c r="B8" s="51" t="n">
        <v>0.07325045255427198</v>
      </c>
      <c r="C8" s="51" t="n">
        <v>0.06570248477613438</v>
      </c>
      <c r="D8" s="52" t="n">
        <v>1.888144129993777</v>
      </c>
      <c r="E8" s="37" t="n">
        <v>-44899969.46090306</v>
      </c>
      <c r="F8" s="52" t="n">
        <v>1.200483295159427</v>
      </c>
      <c r="G8" s="51" t="n">
        <v>-0.0109439107418221</v>
      </c>
      <c r="H8" s="13" t="inlineStr">
        <is>
          <t>APROVADO</t>
        </is>
      </c>
    </row>
    <row r="9">
      <c r="A9" s="14" t="inlineStr">
        <is>
          <t>Ocupação −20%</t>
        </is>
      </c>
      <c r="B9" s="51" t="n">
        <v>0.06137803096586458</v>
      </c>
      <c r="C9" s="51" t="n">
        <v>0.04925049050218655</v>
      </c>
      <c r="D9" s="52" t="n">
        <v>1.62966070792083</v>
      </c>
      <c r="E9" s="37" t="n">
        <v>-52050181.25699183</v>
      </c>
      <c r="F9" s="52" t="n">
        <v>1.073572370567431</v>
      </c>
      <c r="G9" s="51" t="n">
        <v>-0.02281633233022951</v>
      </c>
      <c r="H9" s="13" t="inlineStr">
        <is>
          <t>APROVADO</t>
        </is>
      </c>
    </row>
    <row r="10">
      <c r="A10" s="14" t="inlineStr">
        <is>
          <t>ADR −10%</t>
        </is>
      </c>
      <c r="B10" s="51" t="n">
        <v>0.07501269425044754</v>
      </c>
      <c r="C10" s="51" t="n">
        <v>0.06809741419591686</v>
      </c>
      <c r="D10" s="52" t="n">
        <v>1.92791013575043</v>
      </c>
      <c r="E10" s="37" t="n">
        <v>-43783191.07274722</v>
      </c>
      <c r="F10" s="52" t="n">
        <v>1.220930748492248</v>
      </c>
      <c r="G10" s="51" t="n">
        <v>-0.009181669045646546</v>
      </c>
      <c r="H10" s="13" t="inlineStr">
        <is>
          <t>APROVADO</t>
        </is>
      </c>
    </row>
    <row r="11">
      <c r="A11" s="14" t="inlineStr">
        <is>
          <t>ADR −15%</t>
        </is>
      </c>
      <c r="B11" s="51" t="n">
        <v>0.07018733656179521</v>
      </c>
      <c r="C11" s="51" t="n">
        <v>0.06150909242683211</v>
      </c>
      <c r="D11" s="52" t="n">
        <v>1.819503884613339</v>
      </c>
      <c r="E11" s="37" t="n">
        <v>-46799907.77671368</v>
      </c>
      <c r="F11" s="52" t="n">
        <v>1.167699012862661</v>
      </c>
      <c r="G11" s="51" t="n">
        <v>-0.01400702673429888</v>
      </c>
      <c r="H11" s="13" t="inlineStr">
        <is>
          <t>APROVADO</t>
        </is>
      </c>
    </row>
    <row r="12">
      <c r="A12" s="14" t="inlineStr">
        <is>
          <t>CAPEX +15%</t>
        </is>
      </c>
      <c r="B12" s="51" t="n">
        <v>0.06829404042853116</v>
      </c>
      <c r="C12" s="51" t="n">
        <v>0.05892304418312955</v>
      </c>
      <c r="D12" s="52" t="n">
        <v>1.77837404617211</v>
      </c>
      <c r="E12" s="37" t="n">
        <v>-55155839.89625621</v>
      </c>
      <c r="F12" s="52" t="n">
        <v>1.145713126530101</v>
      </c>
      <c r="G12" s="51" t="n">
        <v>-0.01590032286756293</v>
      </c>
      <c r="H12" s="13" t="inlineStr">
        <is>
          <t>APROVADO</t>
        </is>
      </c>
    </row>
    <row r="13">
      <c r="A13" s="14" t="inlineStr">
        <is>
          <t>CAPEX +25%</t>
        </is>
      </c>
      <c r="B13" s="51" t="n">
        <v>0.05900817314258944</v>
      </c>
      <c r="C13" s="51" t="n">
        <v>0.0458781431974441</v>
      </c>
      <c r="D13" s="52" t="n">
        <v>1.58003331605413</v>
      </c>
      <c r="E13" s="37" t="n">
        <v>-66759894.71721753</v>
      </c>
      <c r="F13" s="52" t="n">
        <v>1.04881654347873</v>
      </c>
      <c r="G13" s="51" t="n">
        <v>-0.02518619015350465</v>
      </c>
      <c r="H13" s="13" t="inlineStr">
        <is>
          <t>APROVADO</t>
        </is>
      </c>
    </row>
    <row r="14">
      <c r="A14" s="14" t="inlineStr">
        <is>
          <t>Inflação de custos +3 p.p.</t>
        </is>
      </c>
      <c r="B14" s="51" t="n">
        <v>0.03698005026233575</v>
      </c>
      <c r="C14" s="51" t="n">
        <v>0.01627129171854114</v>
      </c>
      <c r="D14" s="52" t="n">
        <v>1.168383083594145</v>
      </c>
      <c r="E14" s="37" t="n">
        <v>-62167657.64678529</v>
      </c>
      <c r="F14" s="52" t="n">
        <v>1.273244600893378</v>
      </c>
      <c r="G14" s="51" t="n">
        <v>-0.04721431303375834</v>
      </c>
      <c r="H14" s="13" t="inlineStr">
        <is>
          <t>APROVADO</t>
        </is>
      </c>
    </row>
    <row r="15">
      <c r="A15" s="14" t="inlineStr">
        <is>
          <t>Custo da dívida +2 p.p.</t>
        </is>
      </c>
      <c r="B15" s="51" t="n">
        <v>0.08428169433291066</v>
      </c>
      <c r="C15" s="51" t="n">
        <v>0.07531155972459802</v>
      </c>
      <c r="D15" s="52" t="n">
        <v>2.072735759642995</v>
      </c>
      <c r="E15" s="37" t="n">
        <v>-39708004.64023841</v>
      </c>
      <c r="F15" s="52" t="n">
        <v>1.161727735900978</v>
      </c>
      <c r="G15" s="51" t="n">
        <v>8.733103681657362e-05</v>
      </c>
      <c r="H15" s="13" t="inlineStr">
        <is>
          <t>APROVADO</t>
        </is>
      </c>
    </row>
    <row r="16">
      <c r="A16" s="14" t="inlineStr">
        <is>
          <t>Ramp-up 2 anos mais lento</t>
        </is>
      </c>
      <c r="B16" s="51" t="n">
        <v>0.08063294782836439</v>
      </c>
      <c r="C16" s="51" t="n">
        <v>0.07464379744593919</v>
      </c>
      <c r="D16" s="52" t="n">
        <v>2.08026572232644</v>
      </c>
      <c r="E16" s="37" t="n">
        <v>-40868434.57005671</v>
      </c>
      <c r="F16" s="52" t="n">
        <v>0.9868734927434333</v>
      </c>
      <c r="G16" s="51" t="n">
        <v>-0.003561415467729701</v>
      </c>
      <c r="H16" s="13" t="inlineStr">
        <is>
          <t>APROVADO</t>
        </is>
      </c>
    </row>
    <row r="17">
      <c r="A17" s="14" t="inlineStr">
        <is>
          <t>Atraso de obra de 12 meses</t>
        </is>
      </c>
      <c r="B17" s="51" t="n">
        <v>0.0798314914179129</v>
      </c>
      <c r="C17" s="51" t="n">
        <v>0.07405899241971092</v>
      </c>
      <c r="D17" s="52" t="n">
        <v>2.118995853490734</v>
      </c>
      <c r="E17" s="37" t="n">
        <v>-40077089.71741546</v>
      </c>
      <c r="F17" s="52" t="n">
        <v>0.947903448235166</v>
      </c>
      <c r="G17" s="51" t="n">
        <v>-0.004362871878181185</v>
      </c>
      <c r="H17" s="13" t="inlineStr">
        <is>
          <t>APROVADO</t>
        </is>
      </c>
    </row>
    <row r="18">
      <c r="A18" s="14" t="inlineStr">
        <is>
          <t>Atraso de obra de 24 meses</t>
        </is>
      </c>
      <c r="B18" s="51" t="n">
        <v>0.07604460008492475</v>
      </c>
      <c r="C18" s="51" t="n">
        <v>0.06898316524802073</v>
      </c>
      <c r="D18" s="52" t="n">
        <v>2.099247051493166</v>
      </c>
      <c r="E18" s="37" t="n">
        <v>-41829257.47921779</v>
      </c>
      <c r="F18" s="52" t="n">
        <v>0.870954769721939</v>
      </c>
      <c r="G18" s="51" t="n">
        <v>-0.008149763211169336</v>
      </c>
      <c r="H18" s="13" t="inlineStr">
        <is>
          <t>APROVADO</t>
        </is>
      </c>
    </row>
    <row r="19">
      <c r="A19" s="14" t="inlineStr">
        <is>
          <t>Receita A&amp;B −20%</t>
        </is>
      </c>
      <c r="B19" s="51" t="n">
        <v>0.08048327790012888</v>
      </c>
      <c r="C19" s="51" t="n">
        <v>0.07509665651037667</v>
      </c>
      <c r="D19" s="52" t="n">
        <v>2.047946388533886</v>
      </c>
      <c r="E19" s="37" t="n">
        <v>-40241365.73491484</v>
      </c>
      <c r="F19" s="52" t="n">
        <v>1.281746785225995</v>
      </c>
      <c r="G19" s="51" t="n">
        <v>-0.003711085395965208</v>
      </c>
      <c r="H19" s="13" t="inlineStr">
        <is>
          <t>APROVADO</t>
        </is>
      </c>
    </row>
    <row r="20">
      <c r="A20" s="14" t="inlineStr">
        <is>
          <t>Receita de eventos −30%</t>
        </is>
      </c>
      <c r="B20" s="51" t="n">
        <v>0.08267212347962383</v>
      </c>
      <c r="C20" s="51" t="n">
        <v>0.07782831801715651</v>
      </c>
      <c r="D20" s="52" t="n">
        <v>2.095885836466433</v>
      </c>
      <c r="E20" s="37" t="n">
        <v>-38778987.83029759</v>
      </c>
      <c r="F20" s="52" t="n">
        <v>1.308670991991485</v>
      </c>
      <c r="G20" s="51" t="n">
        <v>-0.001522239816470261</v>
      </c>
      <c r="H20" s="13" t="inlineStr">
        <is>
          <t>APROVADO</t>
        </is>
      </c>
    </row>
    <row r="21">
      <c r="A21" s="14" t="inlineStr">
        <is>
          <t>Cap rate de saída +150 bps</t>
        </is>
      </c>
      <c r="B21" s="51" t="n">
        <v>0.07426748848956832</v>
      </c>
      <c r="C21" s="51" t="n">
        <v>0.06725051054399678</v>
      </c>
      <c r="D21" s="52" t="n">
        <v>1.886053718867636</v>
      </c>
      <c r="E21" s="37" t="n">
        <v>-43621217.69466797</v>
      </c>
      <c r="F21" s="52" t="n">
        <v>1.327394219751422</v>
      </c>
      <c r="G21" s="51" t="n">
        <v>-0.009926874806525765</v>
      </c>
      <c r="H21" s="13" t="inlineStr">
        <is>
          <t>APROVADO</t>
        </is>
      </c>
    </row>
    <row r="22">
      <c r="A22" s="14" t="inlineStr">
        <is>
          <t>Combinado severo (Occ−10%, ADR−10%, CAPEX+15%)</t>
        </is>
      </c>
      <c r="B22" s="51" t="n">
        <v>0.04894004582384659</v>
      </c>
      <c r="C22" s="51" t="n">
        <v>0.03127712495921153</v>
      </c>
      <c r="D22" s="52" t="n">
        <v>1.376333458569761</v>
      </c>
      <c r="E22" s="37" t="n">
        <v>-67736141.75948457</v>
      </c>
      <c r="F22" s="52" t="n">
        <v>0.9520365624211863</v>
      </c>
      <c r="G22" s="51" t="n">
        <v>-0.0352543174722475</v>
      </c>
      <c r="H22" s="13" t="inlineStr">
        <is>
          <t>APROVADO</t>
        </is>
      </c>
    </row>
    <row r="24">
      <c r="A24" s="4" t="inlineStr">
        <is>
          <t>Todos os testes reexecutam o motor de ponta a ponta: nenhum quebrou, e o balanço fecha em todos os cenários.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tabColor rgb="00B3261E"/>
    <outlinePr summaryBelow="1" summaryRight="1"/>
    <pageSetUpPr/>
  </sheetPr>
  <dimension ref="A2:E35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2">
      <c r="A2" s="1" t="inlineStr">
        <is>
          <t>QA &amp; Audit Engine</t>
        </is>
      </c>
    </row>
    <row r="3">
      <c r="A3" s="2" t="inlineStr">
        <is>
          <t>Bateria automática de tie-outs contábeis e testes de coerência financeira.</t>
        </is>
      </c>
    </row>
    <row r="4">
      <c r="A4" s="3" t="n"/>
      <c r="B4" s="3" t="n"/>
      <c r="C4" s="3" t="n"/>
      <c r="D4" s="3" t="n"/>
      <c r="E4" s="3" t="n"/>
    </row>
    <row r="6">
      <c r="A6" s="11" t="inlineStr">
        <is>
          <t>INTEGRIDADE CONTÁBIL E ESTRUTURAL</t>
        </is>
      </c>
      <c r="B6" s="11" t="n"/>
      <c r="C6" s="11" t="n"/>
      <c r="D6" s="11" t="n"/>
      <c r="E6" s="11" t="n"/>
    </row>
    <row r="7">
      <c r="A7" s="16" t="inlineStr">
        <is>
          <t>Teste</t>
        </is>
      </c>
      <c r="B7" s="16" t="inlineStr">
        <is>
          <t>Status</t>
        </is>
      </c>
      <c r="C7" s="16" t="inlineStr">
        <is>
          <t>Detalhe / evidência</t>
        </is>
      </c>
    </row>
    <row r="8">
      <c r="A8" s="14" t="inlineStr">
        <is>
          <t>Balanço fecha (Ativo = Passivo + PL)</t>
        </is>
      </c>
      <c r="B8" s="13" t="inlineStr">
        <is>
          <t>APROVADO</t>
        </is>
      </c>
      <c r="C8" s="18" t="inlineStr">
        <is>
          <t>Maior descasamento: R$ 0.00 em 13 períodos</t>
        </is>
      </c>
    </row>
    <row r="9">
      <c r="A9" s="14" t="inlineStr">
        <is>
          <t>DFC fecha (CFO+CFI+CFF)</t>
        </is>
      </c>
      <c r="B9" s="13" t="inlineStr">
        <is>
          <t>APROVADO</t>
        </is>
      </c>
      <c r="C9" s="18" t="inlineStr">
        <is>
          <t>Maior desvio: R$ 0.00</t>
        </is>
      </c>
    </row>
    <row r="10">
      <c r="A10" s="14" t="inlineStr">
        <is>
          <t>Caixa reconcilia (final t-1 = inicial t)</t>
        </is>
      </c>
      <c r="B10" s="13" t="inlineStr">
        <is>
          <t>APROVADO</t>
        </is>
      </c>
      <c r="C10" s="18" t="inlineStr">
        <is>
          <t>Maior desvio: R$ 0.00</t>
        </is>
      </c>
    </row>
    <row r="11">
      <c r="A11" s="14" t="inlineStr">
        <is>
          <t>Fontes = Aplicações</t>
        </is>
      </c>
      <c r="B11" s="13" t="inlineStr">
        <is>
          <t>APROVADO</t>
        </is>
      </c>
      <c r="C11" s="18" t="inlineStr">
        <is>
          <t>Fontes R$ 140,636,940 vs Aplicações R$ 140,636,940</t>
        </is>
      </c>
    </row>
    <row r="12">
      <c r="A12" s="14" t="inlineStr">
        <is>
          <t>Funding cobre integralmente o CAPEX</t>
        </is>
      </c>
      <c r="B12" s="13" t="inlineStr">
        <is>
          <t>APROVADO</t>
        </is>
      </c>
      <c r="C12" s="18" t="inlineStr">
        <is>
          <t>Menor saldo de caixa do modelo: R$ 0</t>
        </is>
      </c>
    </row>
    <row r="13">
      <c r="A13" s="14" t="inlineStr">
        <is>
          <t>Dívida amortiza corretamente</t>
        </is>
      </c>
      <c r="B13" s="13" t="inlineStr">
        <is>
          <t>APROVADO</t>
        </is>
      </c>
      <c r="C13" s="18" t="inlineStr">
        <is>
          <t>Maior desvio no rolamento: R$ 0.00</t>
        </is>
      </c>
    </row>
    <row r="14">
      <c r="A14" s="14" t="inlineStr">
        <is>
          <t>Depreciação acumula corretamente</t>
        </is>
      </c>
      <c r="B14" s="13" t="inlineStr">
        <is>
          <t>APROVADO</t>
        </is>
      </c>
      <c r="C14" s="18" t="inlineStr">
        <is>
          <t>Acumulada R$ 69,578,199 sobre base de R$ 126,649,296</t>
        </is>
      </c>
    </row>
    <row r="15">
      <c r="A15" s="14" t="inlineStr">
        <is>
          <t>Capital de giro reconcilia</t>
        </is>
      </c>
      <c r="B15" s="13" t="inlineStr">
        <is>
          <t>APROVADO</t>
        </is>
      </c>
      <c r="C15" s="18" t="inlineStr">
        <is>
          <t>Σ ΔNWC = R$ 873,748 vs NWC final R$ 873,748</t>
        </is>
      </c>
    </row>
    <row r="16">
      <c r="A16" s="14" t="inlineStr">
        <is>
          <t>EBITDA → EBIT → Lucro Líquido reconciliados</t>
        </is>
      </c>
      <c r="B16" s="13" t="inlineStr">
        <is>
          <t>APROVADO</t>
        </is>
      </c>
      <c r="C16" s="18" t="inlineStr">
        <is>
          <t>Maior desvio: R$ 0.00</t>
        </is>
      </c>
    </row>
    <row r="17">
      <c r="A17" s="14" t="inlineStr">
        <is>
          <t>Valor Terminal reconciliado com cap rate</t>
        </is>
      </c>
      <c r="B17" s="13" t="inlineStr">
        <is>
          <t>APROVADO</t>
        </is>
      </c>
      <c r="C17" s="18" t="inlineStr">
        <is>
          <t>Cap implícito 9.000% = cap de saída 9.000%</t>
        </is>
      </c>
    </row>
    <row r="18">
      <c r="A18" s="14" t="inlineStr">
        <is>
          <t>WACC consistente com Kd e Ke</t>
        </is>
      </c>
      <c r="B18" s="13" t="inlineStr">
        <is>
          <t>APROVADO</t>
        </is>
      </c>
      <c r="C18" s="18" t="inlineStr">
        <is>
          <t>WACC 13.15% (Kd 11.81%, Ke 14.93%)</t>
        </is>
      </c>
    </row>
    <row r="19">
      <c r="A19" s="14" t="inlineStr">
        <is>
          <t>Cronograma físico = financeiro</t>
        </is>
      </c>
      <c r="B19" s="13" t="inlineStr">
        <is>
          <t>APROVADO</t>
        </is>
      </c>
      <c r="C19" s="18" t="inlineStr">
        <is>
          <t>100% do CAPEX desembolsado em 36 meses de obra</t>
        </is>
      </c>
    </row>
    <row r="20">
      <c r="A20" s="14" t="inlineStr">
        <is>
          <t>Ausência de #DIV/0!, #NUM! e valores não-finitos</t>
        </is>
      </c>
      <c r="B20" s="13" t="inlineStr">
        <is>
          <t>APROVADO</t>
        </is>
      </c>
      <c r="C20" s="18" t="inlineStr">
        <is>
          <t>0 valores inválidos detectados</t>
        </is>
      </c>
    </row>
    <row r="21">
      <c r="A21" s="14" t="inlineStr">
        <is>
          <t>NOI coerente com a estrutura operacional</t>
        </is>
      </c>
      <c r="B21" s="13" t="inlineStr">
        <is>
          <t>APROVADO</t>
        </is>
      </c>
      <c r="C21" s="18" t="inlineStr">
        <is>
          <t>Margem NOI estabilizada 32.3% (faixa de referência midscale 20%–45%)</t>
        </is>
      </c>
    </row>
    <row r="23">
      <c r="A23" s="11" t="inlineStr">
        <is>
          <t>COVENANTS, RETORNO E COERÊNCIA FINANCEIRA</t>
        </is>
      </c>
      <c r="B23" s="11" t="n"/>
      <c r="C23" s="11" t="n"/>
      <c r="D23" s="11" t="n"/>
      <c r="E23" s="11" t="n"/>
    </row>
    <row r="24">
      <c r="A24" s="16" t="inlineStr">
        <is>
          <t>Teste</t>
        </is>
      </c>
      <c r="B24" s="16" t="inlineStr">
        <is>
          <t>Status</t>
        </is>
      </c>
      <c r="C24" s="16" t="inlineStr">
        <is>
          <t>Detalhe / evidência</t>
        </is>
      </c>
    </row>
    <row r="25">
      <c r="A25" s="14" t="inlineStr">
        <is>
          <t>DSCR mínimo ≥ covenant</t>
        </is>
      </c>
      <c r="B25" s="13" t="inlineStr">
        <is>
          <t>APROVADO</t>
        </is>
      </c>
      <c r="C25" s="18" t="inlineStr">
        <is>
          <t>DSCR mínimo 1.33x vs covenant 1.30x</t>
        </is>
      </c>
    </row>
    <row r="26">
      <c r="A26" s="14" t="inlineStr">
        <is>
          <t>LLCR &gt; 1,0x</t>
        </is>
      </c>
      <c r="B26" s="13" t="inlineStr">
        <is>
          <t>APROVADO</t>
        </is>
      </c>
      <c r="C26" s="18" t="inlineStr">
        <is>
          <t>LLCR 1.23x</t>
        </is>
      </c>
    </row>
    <row r="27">
      <c r="A27" s="14" t="inlineStr">
        <is>
          <t>Project IRR calculável e &gt; WACC</t>
        </is>
      </c>
      <c r="B27" s="15" t="inlineStr">
        <is>
          <t>ATENÇÃO</t>
        </is>
      </c>
      <c r="C27" s="18" t="inlineStr">
        <is>
          <t>TIR do projeto 8.42% vs WACC 13.15%</t>
        </is>
      </c>
    </row>
    <row r="28">
      <c r="A28" s="14" t="inlineStr">
        <is>
          <t>Equity IRR calculável e &gt; Ke</t>
        </is>
      </c>
      <c r="B28" s="15" t="inlineStr">
        <is>
          <t>ATENÇÃO</t>
        </is>
      </c>
      <c r="C28" s="18" t="inlineStr">
        <is>
          <t>TIR do equity 7.97% vs Ke 14.93%</t>
        </is>
      </c>
    </row>
    <row r="29">
      <c r="A29" s="14" t="inlineStr">
        <is>
          <t>MOIC &gt; 1,0x</t>
        </is>
      </c>
      <c r="B29" s="13" t="inlineStr">
        <is>
          <t>APROVADO</t>
        </is>
      </c>
      <c r="C29" s="18" t="inlineStr">
        <is>
          <t>MOIC 2.13x</t>
        </is>
      </c>
    </row>
    <row r="30">
      <c r="A30" s="14" t="inlineStr">
        <is>
          <t>Waterfall distribui 100% do caixa</t>
        </is>
      </c>
      <c r="B30" s="13" t="inlineStr">
        <is>
          <t>APROVADO</t>
        </is>
      </c>
      <c r="C30" s="18" t="inlineStr">
        <is>
          <t>LP + GP = R$ 225,871,551 vs distribuições R$ 225,871,551</t>
        </is>
      </c>
    </row>
    <row r="32">
      <c r="A32" s="11" t="inlineStr">
        <is>
          <t>VEREDITO</t>
        </is>
      </c>
      <c r="B32" s="11" t="n"/>
      <c r="C32" s="11" t="n"/>
      <c r="D32" s="11" t="n"/>
      <c r="E32" s="11" t="n"/>
    </row>
    <row r="33">
      <c r="A33" s="12" t="inlineStr">
        <is>
          <t>Integridade do modelo</t>
        </is>
      </c>
      <c r="B33" s="13" t="inlineStr">
        <is>
          <t>APROVADO</t>
        </is>
      </c>
    </row>
    <row r="34">
      <c r="A34" s="12" t="inlineStr">
        <is>
          <t>Covenants e retorno</t>
        </is>
      </c>
      <c r="B34" s="15" t="inlineStr">
        <is>
          <t>ATENÇÃO</t>
        </is>
      </c>
    </row>
    <row r="35">
      <c r="A35" s="4" t="inlineStr">
        <is>
          <t>18 aprovados · 2 em atenção · 0 reprovados de 20 testes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tabColor rgb="001C242B"/>
    <outlinePr summaryBelow="1" summaryRight="1"/>
    <pageSetUpPr/>
  </sheetPr>
  <dimension ref="A2:N36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Currency Engine — modelo dual BRL / USD</t>
        </is>
      </c>
    </row>
    <row r="3">
      <c r="A3" s="2" t="inlineStr">
        <is>
          <t>Câmbio projetado por paridade de poder de compra (IPCA vs. US CPI).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12" t="inlineStr">
        <is>
          <t>Câmbio spot (BRL/USD)</t>
        </is>
      </c>
      <c r="B6" s="56" t="n">
        <v>5.4</v>
      </c>
    </row>
    <row r="7">
      <c r="A7" s="12" t="inlineStr">
        <is>
          <t>Deriva anual (PPP)</t>
        </is>
      </c>
      <c r="B7" s="25" t="n">
        <v>0.02250489236790587</v>
      </c>
    </row>
    <row r="9">
      <c r="A9" s="4" t="inlineStr">
        <is>
          <t>Períodos anuais gerados a partir da data de início — sem anos fixos</t>
        </is>
      </c>
      <c r="B9" s="33" t="inlineStr">
        <is>
          <t>C1</t>
        </is>
      </c>
      <c r="C9" s="33" t="inlineStr">
        <is>
          <t>C2</t>
        </is>
      </c>
      <c r="D9" s="33" t="inlineStr">
        <is>
          <t>C3</t>
        </is>
      </c>
      <c r="E9" s="33" t="inlineStr">
        <is>
          <t>Y1</t>
        </is>
      </c>
      <c r="F9" s="33" t="inlineStr">
        <is>
          <t>Y2</t>
        </is>
      </c>
      <c r="G9" s="33" t="inlineStr">
        <is>
          <t>Y3</t>
        </is>
      </c>
      <c r="H9" s="33" t="inlineStr">
        <is>
          <t>Y4</t>
        </is>
      </c>
      <c r="I9" s="33" t="inlineStr">
        <is>
          <t>Y5</t>
        </is>
      </c>
      <c r="J9" s="33" t="inlineStr">
        <is>
          <t>Y6</t>
        </is>
      </c>
      <c r="K9" s="33" t="inlineStr">
        <is>
          <t>Y7</t>
        </is>
      </c>
      <c r="L9" s="33" t="inlineStr">
        <is>
          <t>Y8</t>
        </is>
      </c>
      <c r="M9" s="33" t="inlineStr">
        <is>
          <t>Y9</t>
        </is>
      </c>
      <c r="N9" s="33" t="inlineStr">
        <is>
          <t>Y10</t>
        </is>
      </c>
    </row>
    <row r="10">
      <c r="B10" s="34" t="n">
        <v>46387</v>
      </c>
      <c r="C10" s="34" t="n">
        <v>46752</v>
      </c>
      <c r="D10" s="34" t="n">
        <v>47118</v>
      </c>
      <c r="E10" s="34" t="n">
        <v>47483</v>
      </c>
      <c r="F10" s="34" t="n">
        <v>47848</v>
      </c>
      <c r="G10" s="34" t="n">
        <v>48213</v>
      </c>
      <c r="H10" s="34" t="n">
        <v>48579</v>
      </c>
      <c r="I10" s="34" t="n">
        <v>48944</v>
      </c>
      <c r="J10" s="34" t="n">
        <v>49309</v>
      </c>
      <c r="K10" s="34" t="n">
        <v>49674</v>
      </c>
      <c r="L10" s="34" t="n">
        <v>50040</v>
      </c>
      <c r="M10" s="34" t="n">
        <v>50405</v>
      </c>
      <c r="N10" s="34" t="n">
        <v>50770</v>
      </c>
    </row>
    <row r="11">
      <c r="B11" s="35" t="inlineStr">
        <is>
          <t>Obra</t>
        </is>
      </c>
      <c r="C11" s="35" t="inlineStr">
        <is>
          <t>Obra</t>
        </is>
      </c>
      <c r="D11" s="35" t="inlineStr">
        <is>
          <t>Obra</t>
        </is>
      </c>
      <c r="E11" s="35" t="inlineStr">
        <is>
          <t>Operação</t>
        </is>
      </c>
      <c r="F11" s="35" t="inlineStr">
        <is>
          <t>Operação</t>
        </is>
      </c>
      <c r="G11" s="35" t="inlineStr">
        <is>
          <t>Operação</t>
        </is>
      </c>
      <c r="H11" s="35" t="inlineStr">
        <is>
          <t>Operação</t>
        </is>
      </c>
      <c r="I11" s="35" t="inlineStr">
        <is>
          <t>Operação</t>
        </is>
      </c>
      <c r="J11" s="35" t="inlineStr">
        <is>
          <t>Operação</t>
        </is>
      </c>
      <c r="K11" s="35" t="inlineStr">
        <is>
          <t>Operação</t>
        </is>
      </c>
      <c r="L11" s="35" t="inlineStr">
        <is>
          <t>Operação</t>
        </is>
      </c>
      <c r="M11" s="35" t="inlineStr">
        <is>
          <t>Operação</t>
        </is>
      </c>
      <c r="N11" s="35" t="inlineStr">
        <is>
          <t>Operação</t>
        </is>
      </c>
    </row>
    <row r="12">
      <c r="A12" s="14" t="inlineStr">
        <is>
          <t>Câmbio projetado (BRL/USD)</t>
        </is>
      </c>
      <c r="B12" s="36" t="n">
        <v>5.4</v>
      </c>
      <c r="C12" s="36" t="n">
        <v>5.521526418786692</v>
      </c>
      <c r="D12" s="36" t="n">
        <v>5.645787776548036</v>
      </c>
      <c r="E12" s="36" t="n">
        <v>5.772845622791287</v>
      </c>
      <c r="F12" s="36" t="n">
        <v>5.902762892188742</v>
      </c>
      <c r="G12" s="36" t="n">
        <v>6.035603935750718</v>
      </c>
      <c r="H12" s="36" t="n">
        <v>6.171434552700098</v>
      </c>
      <c r="I12" s="36" t="n">
        <v>6.310322023064188</v>
      </c>
      <c r="J12" s="36" t="n">
        <v>6.452335141000074</v>
      </c>
      <c r="K12" s="36" t="n">
        <v>6.597544248869937</v>
      </c>
      <c r="L12" s="36" t="n">
        <v>6.746021272083251</v>
      </c>
      <c r="M12" s="36" t="n">
        <v>6.897839754723089</v>
      </c>
      <c r="N12" s="36" t="n">
        <v>7.053074895974194</v>
      </c>
    </row>
    <row r="14">
      <c r="A14" s="11" t="inlineStr">
        <is>
          <t>INDICADORES EM BRL</t>
        </is>
      </c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 t="n"/>
    </row>
    <row r="15">
      <c r="A15" s="38" t="inlineStr">
        <is>
          <t>Receita total</t>
        </is>
      </c>
      <c r="B15" s="37" t="n">
        <v>0</v>
      </c>
      <c r="C15" s="37" t="n">
        <v>0</v>
      </c>
      <c r="D15" s="37" t="n">
        <v>0</v>
      </c>
      <c r="E15" s="37" t="n">
        <v>24231166.9929</v>
      </c>
      <c r="F15" s="37" t="n">
        <v>31859362.06129325</v>
      </c>
      <c r="G15" s="37" t="n">
        <v>38251795.14186248</v>
      </c>
      <c r="H15" s="37" t="n">
        <v>40072194.32040576</v>
      </c>
      <c r="I15" s="37" t="n">
        <v>41771916.58979238</v>
      </c>
      <c r="J15" s="37" t="n">
        <v>43651652.83633304</v>
      </c>
      <c r="K15" s="37" t="n">
        <v>45615977.21396802</v>
      </c>
      <c r="L15" s="37" t="n">
        <v>47786837.09494334</v>
      </c>
      <c r="M15" s="37" t="n">
        <v>49813787.51708342</v>
      </c>
      <c r="N15" s="37" t="n">
        <v>52055407.95535216</v>
      </c>
    </row>
    <row r="16">
      <c r="A16" s="38" t="inlineStr">
        <is>
          <t>EBITDA</t>
        </is>
      </c>
      <c r="B16" s="37" t="n">
        <v>0</v>
      </c>
      <c r="C16" s="37" t="n">
        <v>0</v>
      </c>
      <c r="D16" s="37" t="n">
        <v>0</v>
      </c>
      <c r="E16" s="37" t="n">
        <v>8484003.337758601</v>
      </c>
      <c r="F16" s="37" t="n">
        <v>11240594.06051863</v>
      </c>
      <c r="G16" s="37" t="n">
        <v>13510340.74214131</v>
      </c>
      <c r="H16" s="37" t="n">
        <v>14072460.55009983</v>
      </c>
      <c r="I16" s="37" t="n">
        <v>14581010.37851028</v>
      </c>
      <c r="J16" s="37" t="n">
        <v>15146107.98169322</v>
      </c>
      <c r="K16" s="37" t="n">
        <v>15731936.31761461</v>
      </c>
      <c r="L16" s="37" t="n">
        <v>16381732.11011104</v>
      </c>
      <c r="M16" s="37" t="n">
        <v>16968560.66938515</v>
      </c>
      <c r="N16" s="37" t="n">
        <v>17620790.41760936</v>
      </c>
    </row>
    <row r="17">
      <c r="A17" s="38" t="inlineStr">
        <is>
          <t>NOI</t>
        </is>
      </c>
      <c r="B17" s="37" t="n">
        <v>0</v>
      </c>
      <c r="C17" s="37" t="n">
        <v>0</v>
      </c>
      <c r="D17" s="37" t="n">
        <v>0</v>
      </c>
      <c r="E17" s="37" t="n">
        <v>7757068.327971601</v>
      </c>
      <c r="F17" s="37" t="n">
        <v>10284813.19867983</v>
      </c>
      <c r="G17" s="37" t="n">
        <v>12362786.88788544</v>
      </c>
      <c r="H17" s="37" t="n">
        <v>12870294.72048765</v>
      </c>
      <c r="I17" s="37" t="n">
        <v>13327852.8808165</v>
      </c>
      <c r="J17" s="37" t="n">
        <v>13836558.39660323</v>
      </c>
      <c r="K17" s="37" t="n">
        <v>14363457.00119557</v>
      </c>
      <c r="L17" s="37" t="n">
        <v>14948126.99726274</v>
      </c>
      <c r="M17" s="37" t="n">
        <v>15474147.04387265</v>
      </c>
      <c r="N17" s="37" t="n">
        <v>16059128.1789488</v>
      </c>
    </row>
    <row r="18">
      <c r="A18" s="38" t="inlineStr">
        <is>
          <t>Fluxo livre do projeto</t>
        </is>
      </c>
      <c r="B18" s="37" t="n">
        <v>-39700463.61625334</v>
      </c>
      <c r="C18" s="37" t="n">
        <v>-52555747.93937552</v>
      </c>
      <c r="D18" s="37" t="n">
        <v>-46609589.69437114</v>
      </c>
      <c r="E18" s="37" t="n">
        <v>7058495.02563513</v>
      </c>
      <c r="F18" s="37" t="n">
        <v>9011667.025883976</v>
      </c>
      <c r="G18" s="37" t="n">
        <v>10409246.09502205</v>
      </c>
      <c r="H18" s="37" t="n">
        <v>10833577.32068487</v>
      </c>
      <c r="I18" s="37" t="n">
        <v>11138575.90150675</v>
      </c>
      <c r="J18" s="37" t="n">
        <v>11471626.42039982</v>
      </c>
      <c r="K18" s="37" t="n">
        <v>11818562.0408901</v>
      </c>
      <c r="L18" s="37" t="n">
        <v>12201421.17149422</v>
      </c>
      <c r="M18" s="37" t="n">
        <v>12552116.6141642</v>
      </c>
      <c r="N18" s="37" t="n">
        <v>12935145.84682582</v>
      </c>
    </row>
    <row r="19">
      <c r="A19" s="38" t="inlineStr">
        <is>
          <t>CAPEX</t>
        </is>
      </c>
      <c r="B19" s="37" t="n">
        <v>39181662.36625334</v>
      </c>
      <c r="C19" s="37" t="n">
        <v>52555747.93937552</v>
      </c>
      <c r="D19" s="37" t="n">
        <v>46609589.69437114</v>
      </c>
      <c r="E19" s="37" t="n">
        <v>0</v>
      </c>
      <c r="F19" s="37" t="n">
        <v>0</v>
      </c>
      <c r="G19" s="37" t="n">
        <v>0</v>
      </c>
      <c r="H19" s="37" t="n">
        <v>0</v>
      </c>
      <c r="I19" s="37" t="n">
        <v>0</v>
      </c>
      <c r="J19" s="37" t="n">
        <v>0</v>
      </c>
      <c r="K19" s="37" t="n">
        <v>0</v>
      </c>
      <c r="L19" s="37" t="n">
        <v>0</v>
      </c>
      <c r="M19" s="37" t="n">
        <v>0</v>
      </c>
      <c r="N19" s="37" t="n">
        <v>0</v>
      </c>
    </row>
    <row r="21">
      <c r="A21" s="11" t="inlineStr">
        <is>
          <t>MESMOS INDICADORES EM USD (FÓRMULA = BRL ÷ CÂMBIO DO PERÍODO)</t>
        </is>
      </c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1" t="n"/>
      <c r="M21" s="11" t="n"/>
      <c r="N21" s="11" t="n"/>
    </row>
    <row r="22">
      <c r="A22" s="38" t="inlineStr">
        <is>
          <t>Receita total (US$)</t>
        </is>
      </c>
      <c r="B22" s="37">
        <f>B15/B12</f>
        <v/>
      </c>
      <c r="C22" s="37">
        <f>C15/C12</f>
        <v/>
      </c>
      <c r="D22" s="37">
        <f>D15/D12</f>
        <v/>
      </c>
      <c r="E22" s="37">
        <f>E15/E12</f>
        <v/>
      </c>
      <c r="F22" s="37">
        <f>F15/F12</f>
        <v/>
      </c>
      <c r="G22" s="37">
        <f>G15/G12</f>
        <v/>
      </c>
      <c r="H22" s="37">
        <f>H15/H12</f>
        <v/>
      </c>
      <c r="I22" s="37">
        <f>I15/I12</f>
        <v/>
      </c>
      <c r="J22" s="37">
        <f>J15/J12</f>
        <v/>
      </c>
      <c r="K22" s="37">
        <f>K15/K12</f>
        <v/>
      </c>
      <c r="L22" s="37">
        <f>L15/L12</f>
        <v/>
      </c>
      <c r="M22" s="37">
        <f>M15/M12</f>
        <v/>
      </c>
      <c r="N22" s="37">
        <f>N15/N12</f>
        <v/>
      </c>
    </row>
    <row r="23">
      <c r="A23" s="38" t="inlineStr">
        <is>
          <t>EBITDA (US$)</t>
        </is>
      </c>
      <c r="B23" s="37">
        <f>B16/B12</f>
        <v/>
      </c>
      <c r="C23" s="37">
        <f>C16/C12</f>
        <v/>
      </c>
      <c r="D23" s="37">
        <f>D16/D12</f>
        <v/>
      </c>
      <c r="E23" s="37">
        <f>E16/E12</f>
        <v/>
      </c>
      <c r="F23" s="37">
        <f>F16/F12</f>
        <v/>
      </c>
      <c r="G23" s="37">
        <f>G16/G12</f>
        <v/>
      </c>
      <c r="H23" s="37">
        <f>H16/H12</f>
        <v/>
      </c>
      <c r="I23" s="37">
        <f>I16/I12</f>
        <v/>
      </c>
      <c r="J23" s="37">
        <f>J16/J12</f>
        <v/>
      </c>
      <c r="K23" s="37">
        <f>K16/K12</f>
        <v/>
      </c>
      <c r="L23" s="37">
        <f>L16/L12</f>
        <v/>
      </c>
      <c r="M23" s="37">
        <f>M16/M12</f>
        <v/>
      </c>
      <c r="N23" s="37">
        <f>N16/N12</f>
        <v/>
      </c>
    </row>
    <row r="24">
      <c r="A24" s="38" t="inlineStr">
        <is>
          <t>NOI (US$)</t>
        </is>
      </c>
      <c r="B24" s="37">
        <f>B17/B12</f>
        <v/>
      </c>
      <c r="C24" s="37">
        <f>C17/C12</f>
        <v/>
      </c>
      <c r="D24" s="37">
        <f>D17/D12</f>
        <v/>
      </c>
      <c r="E24" s="37">
        <f>E17/E12</f>
        <v/>
      </c>
      <c r="F24" s="37">
        <f>F17/F12</f>
        <v/>
      </c>
      <c r="G24" s="37">
        <f>G17/G12</f>
        <v/>
      </c>
      <c r="H24" s="37">
        <f>H17/H12</f>
        <v/>
      </c>
      <c r="I24" s="37">
        <f>I17/I12</f>
        <v/>
      </c>
      <c r="J24" s="37">
        <f>J17/J12</f>
        <v/>
      </c>
      <c r="K24" s="37">
        <f>K17/K12</f>
        <v/>
      </c>
      <c r="L24" s="37">
        <f>L17/L12</f>
        <v/>
      </c>
      <c r="M24" s="37">
        <f>M17/M12</f>
        <v/>
      </c>
      <c r="N24" s="37">
        <f>N17/N12</f>
        <v/>
      </c>
    </row>
    <row r="25">
      <c r="A25" s="38" t="inlineStr">
        <is>
          <t>Fluxo livre do projeto (US$)</t>
        </is>
      </c>
      <c r="B25" s="37">
        <f>B18/B12</f>
        <v/>
      </c>
      <c r="C25" s="37">
        <f>C18/C12</f>
        <v/>
      </c>
      <c r="D25" s="37">
        <f>D18/D12</f>
        <v/>
      </c>
      <c r="E25" s="37">
        <f>E18/E12</f>
        <v/>
      </c>
      <c r="F25" s="37">
        <f>F18/F12</f>
        <v/>
      </c>
      <c r="G25" s="37">
        <f>G18/G12</f>
        <v/>
      </c>
      <c r="H25" s="37">
        <f>H18/H12</f>
        <v/>
      </c>
      <c r="I25" s="37">
        <f>I18/I12</f>
        <v/>
      </c>
      <c r="J25" s="37">
        <f>J18/J12</f>
        <v/>
      </c>
      <c r="K25" s="37">
        <f>K18/K12</f>
        <v/>
      </c>
      <c r="L25" s="37">
        <f>L18/L12</f>
        <v/>
      </c>
      <c r="M25" s="37">
        <f>M18/M12</f>
        <v/>
      </c>
      <c r="N25" s="37">
        <f>N18/N12</f>
        <v/>
      </c>
    </row>
    <row r="26">
      <c r="A26" s="38" t="inlineStr">
        <is>
          <t>CAPEX (US$)</t>
        </is>
      </c>
      <c r="B26" s="37">
        <f>B19/B12</f>
        <v/>
      </c>
      <c r="C26" s="37">
        <f>C19/C12</f>
        <v/>
      </c>
      <c r="D26" s="37">
        <f>D19/D12</f>
        <v/>
      </c>
      <c r="E26" s="37">
        <f>E19/E12</f>
        <v/>
      </c>
      <c r="F26" s="37">
        <f>F19/F12</f>
        <v/>
      </c>
      <c r="G26" s="37">
        <f>G19/G12</f>
        <v/>
      </c>
      <c r="H26" s="37">
        <f>H19/H12</f>
        <v/>
      </c>
      <c r="I26" s="37">
        <f>I19/I12</f>
        <v/>
      </c>
      <c r="J26" s="37">
        <f>J19/J12</f>
        <v/>
      </c>
      <c r="K26" s="37">
        <f>K19/K12</f>
        <v/>
      </c>
      <c r="L26" s="37">
        <f>L19/L12</f>
        <v/>
      </c>
      <c r="M26" s="37">
        <f>M19/M12</f>
        <v/>
      </c>
      <c r="N26" s="37">
        <f>N19/N12</f>
        <v/>
      </c>
    </row>
    <row r="28">
      <c r="A28" s="11" t="inlineStr">
        <is>
          <t>KPIS SIMULTÂNEOS</t>
        </is>
      </c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</row>
    <row r="29">
      <c r="A29" s="16" t="inlineStr">
        <is>
          <t>Indicador</t>
        </is>
      </c>
      <c r="B29" s="16" t="inlineStr">
        <is>
          <t>BRL</t>
        </is>
      </c>
      <c r="C29" s="16" t="inlineStr">
        <is>
          <t>USD</t>
        </is>
      </c>
    </row>
    <row r="30">
      <c r="A30" s="12" t="inlineStr">
        <is>
          <t>CAPEX total</t>
        </is>
      </c>
      <c r="B30" s="41" t="n">
        <v>138347000</v>
      </c>
      <c r="C30" s="41" t="n">
        <v>25619814.81481481</v>
      </c>
    </row>
    <row r="31">
      <c r="A31" s="12" t="inlineStr">
        <is>
          <t>CAPEX por chave</t>
        </is>
      </c>
      <c r="B31" s="41" t="n">
        <v>596323.275862069</v>
      </c>
      <c r="C31" s="41" t="n">
        <v>110430.2362707535</v>
      </c>
    </row>
    <row r="32">
      <c r="A32" s="12" t="inlineStr">
        <is>
          <t>NOI estabilizado</t>
        </is>
      </c>
      <c r="B32" s="41" t="n">
        <v>12362786.88788544</v>
      </c>
      <c r="C32" s="41" t="n">
        <v>2048309.832700733</v>
      </c>
    </row>
    <row r="33">
      <c r="A33" s="12" t="inlineStr">
        <is>
          <t>Valor de saída</t>
        </is>
      </c>
      <c r="B33" s="41" t="n">
        <v>184679974.0579111</v>
      </c>
      <c r="C33" s="41" t="n">
        <v>26184320.56681039</v>
      </c>
    </row>
    <row r="34">
      <c r="A34" s="12" t="inlineStr">
        <is>
          <t>VPL do projeto</t>
        </is>
      </c>
      <c r="B34" s="41" t="n">
        <v>-37749757.66481434</v>
      </c>
      <c r="C34" s="41" t="n">
        <v>-6990695.863854507</v>
      </c>
    </row>
    <row r="35">
      <c r="A35" s="12" t="inlineStr">
        <is>
          <t>Equity aportado</t>
        </is>
      </c>
      <c r="B35" s="41" t="n">
        <v>106050189.8630911</v>
      </c>
      <c r="C35" s="41" t="n">
        <v>19638924.04872057</v>
      </c>
    </row>
    <row r="36">
      <c r="A36" s="12" t="inlineStr">
        <is>
          <t>Distribuições totais</t>
        </is>
      </c>
      <c r="B36" s="41" t="n">
        <v>225871551.3460094</v>
      </c>
      <c r="C36" s="41" t="n">
        <v>32024550.23906439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tabColor rgb="001C242B"/>
    <outlinePr summaryBelow="1" summaryRight="1"/>
    <pageSetUpPr/>
  </sheetPr>
  <dimension ref="A2:N32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Rota B — Condo-hotel</t>
        </is>
      </c>
    </row>
    <row r="3">
      <c r="A3" s="2" t="inlineStr">
        <is>
          <t>Venda pulverizada das UHs + pool de receitas, comparada à Rota A.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12" t="inlineStr">
        <is>
          <t>Preço de venda (R$/m²)</t>
        </is>
      </c>
      <c r="B6" s="57" t="n">
        <v>13500</v>
      </c>
    </row>
    <row r="7">
      <c r="A7" s="12" t="inlineStr">
        <is>
          <t>Área privativa vendável (m²)</t>
        </is>
      </c>
      <c r="B7" s="46" t="n">
        <v>6600</v>
      </c>
    </row>
    <row r="8">
      <c r="A8" s="12" t="inlineStr">
        <is>
          <t>VGV bruto (R$)</t>
        </is>
      </c>
      <c r="B8" s="27" t="n">
        <v>89100000</v>
      </c>
    </row>
    <row r="9">
      <c r="A9" s="12" t="inlineStr">
        <is>
          <t>Preço médio por chave (R$)</t>
        </is>
      </c>
      <c r="B9" s="27" t="n">
        <v>384051.724137931</v>
      </c>
    </row>
    <row r="10">
      <c r="A10" s="12" t="inlineStr">
        <is>
          <t>Velocidade de vendas (meses)</t>
        </is>
      </c>
      <c r="B10" s="27" t="n">
        <v>30</v>
      </c>
    </row>
    <row r="11">
      <c r="A11" s="12" t="inlineStr">
        <is>
          <t>Comissão de vendas</t>
        </is>
      </c>
      <c r="B11" s="58" t="n">
        <v>0.055</v>
      </c>
    </row>
    <row r="12">
      <c r="A12" s="12" t="inlineStr">
        <is>
          <t>Marketing e estande</t>
        </is>
      </c>
      <c r="B12" s="58" t="n">
        <v>0.03</v>
      </c>
    </row>
    <row r="13">
      <c r="A13" s="12" t="inlineStr">
        <is>
          <t>Participação do investidor no pool</t>
        </is>
      </c>
      <c r="B13" s="58" t="n">
        <v>0.6</v>
      </c>
    </row>
    <row r="15">
      <c r="A15" s="4" t="inlineStr">
        <is>
          <t>Períodos anuais gerados a partir da data de início — sem anos fixos</t>
        </is>
      </c>
      <c r="B15" s="33" t="inlineStr">
        <is>
          <t>C1</t>
        </is>
      </c>
      <c r="C15" s="33" t="inlineStr">
        <is>
          <t>C2</t>
        </is>
      </c>
      <c r="D15" s="33" t="inlineStr">
        <is>
          <t>C3</t>
        </is>
      </c>
      <c r="E15" s="33" t="inlineStr">
        <is>
          <t>Y1</t>
        </is>
      </c>
      <c r="F15" s="33" t="inlineStr">
        <is>
          <t>Y2</t>
        </is>
      </c>
      <c r="G15" s="33" t="inlineStr">
        <is>
          <t>Y3</t>
        </is>
      </c>
      <c r="H15" s="33" t="inlineStr">
        <is>
          <t>Y4</t>
        </is>
      </c>
      <c r="I15" s="33" t="inlineStr">
        <is>
          <t>Y5</t>
        </is>
      </c>
      <c r="J15" s="33" t="inlineStr">
        <is>
          <t>Y6</t>
        </is>
      </c>
      <c r="K15" s="33" t="inlineStr">
        <is>
          <t>Y7</t>
        </is>
      </c>
      <c r="L15" s="33" t="inlineStr">
        <is>
          <t>Y8</t>
        </is>
      </c>
      <c r="M15" s="33" t="inlineStr">
        <is>
          <t>Y9</t>
        </is>
      </c>
      <c r="N15" s="33" t="inlineStr">
        <is>
          <t>Y10</t>
        </is>
      </c>
    </row>
    <row r="16">
      <c r="B16" s="34" t="n">
        <v>46387</v>
      </c>
      <c r="C16" s="34" t="n">
        <v>46752</v>
      </c>
      <c r="D16" s="34" t="n">
        <v>47118</v>
      </c>
      <c r="E16" s="34" t="n">
        <v>47483</v>
      </c>
      <c r="F16" s="34" t="n">
        <v>47848</v>
      </c>
      <c r="G16" s="34" t="n">
        <v>48213</v>
      </c>
      <c r="H16" s="34" t="n">
        <v>48579</v>
      </c>
      <c r="I16" s="34" t="n">
        <v>48944</v>
      </c>
      <c r="J16" s="34" t="n">
        <v>49309</v>
      </c>
      <c r="K16" s="34" t="n">
        <v>49674</v>
      </c>
      <c r="L16" s="34" t="n">
        <v>50040</v>
      </c>
      <c r="M16" s="34" t="n">
        <v>50405</v>
      </c>
      <c r="N16" s="34" t="n">
        <v>50770</v>
      </c>
    </row>
    <row r="17">
      <c r="B17" s="35" t="inlineStr">
        <is>
          <t>Obra</t>
        </is>
      </c>
      <c r="C17" s="35" t="inlineStr">
        <is>
          <t>Obra</t>
        </is>
      </c>
      <c r="D17" s="35" t="inlineStr">
        <is>
          <t>Obra</t>
        </is>
      </c>
      <c r="E17" s="35" t="inlineStr">
        <is>
          <t>Operação</t>
        </is>
      </c>
      <c r="F17" s="35" t="inlineStr">
        <is>
          <t>Operação</t>
        </is>
      </c>
      <c r="G17" s="35" t="inlineStr">
        <is>
          <t>Operação</t>
        </is>
      </c>
      <c r="H17" s="35" t="inlineStr">
        <is>
          <t>Operação</t>
        </is>
      </c>
      <c r="I17" s="35" t="inlineStr">
        <is>
          <t>Operação</t>
        </is>
      </c>
      <c r="J17" s="35" t="inlineStr">
        <is>
          <t>Operação</t>
        </is>
      </c>
      <c r="K17" s="35" t="inlineStr">
        <is>
          <t>Operação</t>
        </is>
      </c>
      <c r="L17" s="35" t="inlineStr">
        <is>
          <t>Operação</t>
        </is>
      </c>
      <c r="M17" s="35" t="inlineStr">
        <is>
          <t>Operação</t>
        </is>
      </c>
      <c r="N17" s="35" t="inlineStr">
        <is>
          <t>Operação</t>
        </is>
      </c>
    </row>
    <row r="18">
      <c r="A18" s="38" t="inlineStr">
        <is>
          <t>Vendas brutas</t>
        </is>
      </c>
      <c r="B18" s="37" t="n">
        <v>20387868.57691339</v>
      </c>
      <c r="C18" s="37" t="n">
        <v>41580111.55820796</v>
      </c>
      <c r="D18" s="37" t="n">
        <v>27132019.86487865</v>
      </c>
      <c r="E18" s="37" t="n">
        <v>0</v>
      </c>
      <c r="F18" s="37" t="n">
        <v>0</v>
      </c>
      <c r="G18" s="37" t="n">
        <v>0</v>
      </c>
      <c r="H18" s="37" t="n">
        <v>0</v>
      </c>
      <c r="I18" s="37" t="n">
        <v>0</v>
      </c>
      <c r="J18" s="37" t="n">
        <v>0</v>
      </c>
      <c r="K18" s="37" t="n">
        <v>0</v>
      </c>
      <c r="L18" s="37" t="n">
        <v>0</v>
      </c>
      <c r="M18" s="37" t="n">
        <v>0</v>
      </c>
      <c r="N18" s="37" t="n">
        <v>0</v>
      </c>
    </row>
    <row r="19">
      <c r="A19" s="38" t="inlineStr">
        <is>
          <t>(−) Comissões e marketing</t>
        </is>
      </c>
      <c r="B19" s="37" t="n">
        <v>-1732968.829037638</v>
      </c>
      <c r="C19" s="37" t="n">
        <v>-3534309.482447676</v>
      </c>
      <c r="D19" s="37" t="n">
        <v>-2306221.688514685</v>
      </c>
      <c r="E19" s="37" t="n">
        <v>-0</v>
      </c>
      <c r="F19" s="37" t="n">
        <v>-0</v>
      </c>
      <c r="G19" s="37" t="n">
        <v>-0</v>
      </c>
      <c r="H19" s="37" t="n">
        <v>-0</v>
      </c>
      <c r="I19" s="37" t="n">
        <v>-0</v>
      </c>
      <c r="J19" s="37" t="n">
        <v>-0</v>
      </c>
      <c r="K19" s="37" t="n">
        <v>-0</v>
      </c>
      <c r="L19" s="37" t="n">
        <v>-0</v>
      </c>
      <c r="M19" s="37" t="n">
        <v>-0</v>
      </c>
      <c r="N19" s="37" t="n">
        <v>-0</v>
      </c>
    </row>
    <row r="20">
      <c r="A20" s="39" t="inlineStr">
        <is>
          <t>Vendas líquidas</t>
        </is>
      </c>
      <c r="B20" s="40">
        <f>B18+B19</f>
        <v/>
      </c>
      <c r="C20" s="40">
        <f>C18+C19</f>
        <v/>
      </c>
      <c r="D20" s="40">
        <f>D18+D19</f>
        <v/>
      </c>
      <c r="E20" s="40">
        <f>E18+E19</f>
        <v/>
      </c>
      <c r="F20" s="40">
        <f>F18+F19</f>
        <v/>
      </c>
      <c r="G20" s="40">
        <f>G18+G19</f>
        <v/>
      </c>
      <c r="H20" s="40">
        <f>H18+H19</f>
        <v/>
      </c>
      <c r="I20" s="40">
        <f>I18+I19</f>
        <v/>
      </c>
      <c r="J20" s="40">
        <f>J18+J19</f>
        <v/>
      </c>
      <c r="K20" s="40">
        <f>K18+K19</f>
        <v/>
      </c>
      <c r="L20" s="40">
        <f>L18+L19</f>
        <v/>
      </c>
      <c r="M20" s="40">
        <f>M18+M19</f>
        <v/>
      </c>
      <c r="N20" s="40">
        <f>N18+N19</f>
        <v/>
      </c>
    </row>
    <row r="21">
      <c r="A21" s="38" t="inlineStr">
        <is>
          <t>(−) CAPEX</t>
        </is>
      </c>
      <c r="B21" s="37" t="n">
        <v>-39181662.36625334</v>
      </c>
      <c r="C21" s="37" t="n">
        <v>-52555747.93937552</v>
      </c>
      <c r="D21" s="37" t="n">
        <v>-46609589.69437114</v>
      </c>
      <c r="E21" s="37" t="n">
        <v>-0</v>
      </c>
      <c r="F21" s="37" t="n">
        <v>-0</v>
      </c>
      <c r="G21" s="37" t="n">
        <v>-0</v>
      </c>
      <c r="H21" s="37" t="n">
        <v>-0</v>
      </c>
      <c r="I21" s="37" t="n">
        <v>-0</v>
      </c>
      <c r="J21" s="37" t="n">
        <v>-0</v>
      </c>
      <c r="K21" s="37" t="n">
        <v>-0</v>
      </c>
      <c r="L21" s="37" t="n">
        <v>-0</v>
      </c>
      <c r="M21" s="37" t="n">
        <v>-0</v>
      </c>
      <c r="N21" s="37" t="n">
        <v>-0</v>
      </c>
    </row>
    <row r="22">
      <c r="A22" s="39" t="inlineStr">
        <is>
          <t>Fluxo do incorporador</t>
        </is>
      </c>
      <c r="B22" s="40">
        <f>B20+B21</f>
        <v/>
      </c>
      <c r="C22" s="40">
        <f>C20+C21</f>
        <v/>
      </c>
      <c r="D22" s="40">
        <f>D20+D21</f>
        <v/>
      </c>
      <c r="E22" s="40">
        <f>E20+E21</f>
        <v/>
      </c>
      <c r="F22" s="40">
        <f>F20+F21</f>
        <v/>
      </c>
      <c r="G22" s="40">
        <f>G20+G21</f>
        <v/>
      </c>
      <c r="H22" s="40">
        <f>H20+H21</f>
        <v/>
      </c>
      <c r="I22" s="40">
        <f>I20+I21</f>
        <v/>
      </c>
      <c r="J22" s="40">
        <f>J20+J21</f>
        <v/>
      </c>
      <c r="K22" s="40">
        <f>K20+K21</f>
        <v/>
      </c>
      <c r="L22" s="40">
        <f>L20+L21</f>
        <v/>
      </c>
      <c r="M22" s="40">
        <f>M20+M21</f>
        <v/>
      </c>
      <c r="N22" s="40">
        <f>N20+N21</f>
        <v/>
      </c>
    </row>
    <row r="23">
      <c r="A23" s="38" t="inlineStr">
        <is>
          <t>(+) Participação no pool de receitas</t>
        </is>
      </c>
      <c r="B23" s="37" t="n">
        <v>0</v>
      </c>
      <c r="C23" s="37" t="n">
        <v>0</v>
      </c>
      <c r="D23" s="37" t="n">
        <v>0</v>
      </c>
      <c r="E23" s="37" t="n">
        <v>4654240.99678296</v>
      </c>
      <c r="F23" s="37" t="n">
        <v>6170887.9192079</v>
      </c>
      <c r="G23" s="37" t="n">
        <v>7417672.132731264</v>
      </c>
      <c r="H23" s="37" t="n">
        <v>7722176.832292591</v>
      </c>
      <c r="I23" s="37" t="n">
        <v>7996711.728489902</v>
      </c>
      <c r="J23" s="37" t="n">
        <v>8301935.037961939</v>
      </c>
      <c r="K23" s="37" t="n">
        <v>8618074.200717343</v>
      </c>
      <c r="L23" s="37" t="n">
        <v>8968876.198357645</v>
      </c>
      <c r="M23" s="37" t="n">
        <v>9284488.226323588</v>
      </c>
      <c r="N23" s="37" t="n">
        <v>9635476.907369277</v>
      </c>
    </row>
    <row r="24">
      <c r="A24" s="39" t="inlineStr">
        <is>
          <t>Fluxo do investidor (Rota B)</t>
        </is>
      </c>
      <c r="B24" s="40">
        <f>B22+B23</f>
        <v/>
      </c>
      <c r="C24" s="40">
        <f>C22+C23</f>
        <v/>
      </c>
      <c r="D24" s="40">
        <f>D22+D23</f>
        <v/>
      </c>
      <c r="E24" s="40">
        <f>E22+E23</f>
        <v/>
      </c>
      <c r="F24" s="40">
        <f>F22+F23</f>
        <v/>
      </c>
      <c r="G24" s="40">
        <f>G22+G23</f>
        <v/>
      </c>
      <c r="H24" s="40">
        <f>H22+H23</f>
        <v/>
      </c>
      <c r="I24" s="40">
        <f>I22+I23</f>
        <v/>
      </c>
      <c r="J24" s="40">
        <f>J22+J23</f>
        <v/>
      </c>
      <c r="K24" s="40">
        <f>K22+K23</f>
        <v/>
      </c>
      <c r="L24" s="40">
        <f>L22+L23</f>
        <v/>
      </c>
      <c r="M24" s="40">
        <f>M22+M23</f>
        <v/>
      </c>
      <c r="N24" s="40">
        <f>N22+N23</f>
        <v/>
      </c>
    </row>
    <row r="26">
      <c r="A26" s="11" t="inlineStr">
        <is>
          <t>COMPARATIVO ROTA A (HOLD) × ROTA B (CONDO)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>
      <c r="A27" s="16" t="inlineStr">
        <is>
          <t>Métrica</t>
        </is>
      </c>
      <c r="B27" s="16" t="inlineStr">
        <is>
          <t>Rota A — Hold institucional</t>
        </is>
      </c>
      <c r="C27" s="16" t="inlineStr">
        <is>
          <t>Rota B — Condo-hotel</t>
        </is>
      </c>
    </row>
    <row r="28">
      <c r="A28" s="12" t="inlineStr">
        <is>
          <t>TIR do investidor</t>
        </is>
      </c>
      <c r="B28" s="25" t="n">
        <v>0.07973427645538045</v>
      </c>
      <c r="C28" s="25" t="n">
        <v>0.04919287947122319</v>
      </c>
    </row>
    <row r="29">
      <c r="A29" s="12" t="inlineStr">
        <is>
          <t>TIR do incorporador / projeto</t>
        </is>
      </c>
      <c r="B29" s="25" t="n">
        <v>0.08419436329609409</v>
      </c>
      <c r="C29" s="25" t="n"/>
    </row>
    <row r="30">
      <c r="A30" s="12" t="inlineStr">
        <is>
          <t>Capital de pico (R$)</t>
        </is>
      </c>
      <c r="B30" s="41" t="n">
        <v>106050189.8630911</v>
      </c>
      <c r="C30" s="41" t="n">
        <v>56820500</v>
      </c>
    </row>
    <row r="31">
      <c r="A31" s="12" t="inlineStr">
        <is>
          <t>Margem sobre receita</t>
        </is>
      </c>
      <c r="B31" s="42" t="n"/>
      <c r="C31" s="42" t="n">
        <v>-0.6969574310193618</v>
      </c>
    </row>
    <row r="32">
      <c r="A32" s="12" t="inlineStr">
        <is>
          <t>Exposição temporal (anos)</t>
        </is>
      </c>
      <c r="B32" s="24" t="n">
        <v>13</v>
      </c>
      <c r="C32" s="24" t="n">
        <v>5.5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tabColor rgb="00B99653"/>
    <outlinePr summaryBelow="1" summaryRight="1"/>
    <pageSetUpPr/>
  </sheetPr>
  <dimension ref="A2:E26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  <col width="26" customWidth="1" min="12" max="12"/>
    <col width="26" customWidth="1" min="13" max="13"/>
    <col width="26" customWidth="1" min="14" max="14"/>
    <col width="26" customWidth="1" min="15" max="15"/>
    <col width="26" customWidth="1" min="16" max="16"/>
    <col width="26" customWidth="1" min="17" max="17"/>
    <col width="26" customWidth="1" min="18" max="18"/>
    <col width="26" customWidth="1" min="19" max="19"/>
    <col width="26" customWidth="1" min="20" max="20"/>
  </cols>
  <sheetData>
    <row r="2">
      <c r="A2" s="1" t="inlineStr">
        <is>
          <t>Data Room e trilha de auditoria</t>
        </is>
      </c>
    </row>
    <row r="4">
      <c r="A4" s="3" t="n"/>
      <c r="B4" s="3" t="n"/>
      <c r="C4" s="3" t="n"/>
      <c r="D4" s="3" t="n"/>
      <c r="E4" s="3" t="n"/>
    </row>
    <row r="6">
      <c r="A6" s="11" t="inlineStr">
        <is>
          <t>DOCUMENTOS-FONTE</t>
        </is>
      </c>
      <c r="B6" s="11" t="n"/>
      <c r="C6" s="11" t="n"/>
      <c r="D6" s="11" t="n"/>
      <c r="E6" s="11" t="n"/>
    </row>
    <row r="7">
      <c r="A7" s="16" t="inlineStr">
        <is>
          <t>Documento</t>
        </is>
      </c>
      <c r="B7" s="16" t="inlineStr">
        <is>
          <t>Uso no modelo</t>
        </is>
      </c>
      <c r="C7" s="16" t="inlineStr">
        <is>
          <t>Confiabilidade</t>
        </is>
      </c>
    </row>
    <row r="8">
      <c r="A8" s="12" t="inlineStr">
        <is>
          <t>Book do Projeto — Alameda Jockey Club</t>
        </is>
      </c>
      <c r="B8" s="18" t="inlineStr">
        <is>
          <t>Quadro de áreas, mix de UHs, CAPEX declarado, prazo de obra e câmbio de referência</t>
        </is>
      </c>
      <c r="C8" s="18" t="inlineStr">
        <is>
          <t>Alta</t>
        </is>
      </c>
    </row>
    <row r="9">
      <c r="A9" s="12" t="inlineStr">
        <is>
          <t>Briefing Executivo</t>
        </is>
      </c>
      <c r="B9" s="18" t="inlineStr">
        <is>
          <t>Drivers de demanda, posicionamento midscale e programa de áreas</t>
        </is>
      </c>
      <c r="C9" s="18" t="inlineStr">
        <is>
          <t>Alta</t>
        </is>
      </c>
    </row>
    <row r="10">
      <c r="A10" s="12" t="inlineStr">
        <is>
          <t>Levantamento planialtimétrico (Torelli)</t>
        </is>
      </c>
      <c r="B10" s="18" t="inlineStr">
        <is>
          <t>Confirmação de área e implantação; base da verba de terraplenagem</t>
        </is>
      </c>
      <c r="C10" s="18" t="inlineStr">
        <is>
          <t>Média</t>
        </is>
      </c>
    </row>
    <row r="11">
      <c r="A11" s="12" t="inlineStr">
        <is>
          <t>Benchmarks HVS / JLL Hotels</t>
        </is>
      </c>
      <c r="B11" s="18" t="inlineStr">
        <is>
          <t>Cap rates, custo por chave e margens operacionais de referência</t>
        </is>
      </c>
      <c r="C11" s="18" t="inlineStr">
        <is>
          <t>Média</t>
        </is>
      </c>
    </row>
    <row r="12">
      <c r="A12" s="12" t="inlineStr">
        <is>
          <t>Damodaran / EMBI+ / Focus</t>
        </is>
      </c>
      <c r="B12" s="18" t="inlineStr">
        <is>
          <t>Beta setorial, prêmio de risco, risco-país e inflação projetada</t>
        </is>
      </c>
      <c r="C12" s="18" t="inlineStr">
        <is>
          <t>Alta</t>
        </is>
      </c>
    </row>
    <row r="14">
      <c r="A14" s="11" t="inlineStr">
        <is>
          <t>ARQUITETURA DO ATIVO FINANCEIRO</t>
        </is>
      </c>
      <c r="B14" s="11" t="n"/>
      <c r="C14" s="11" t="n"/>
      <c r="D14" s="11" t="n"/>
      <c r="E14" s="11" t="n"/>
    </row>
    <row r="15">
      <c r="A15" s="14" t="inlineStr">
        <is>
          <t>▸ Projeto → Motor Financeiro (Python) → Excel · JSON · Dashboard Web · Investment Memorandum · Data Room · API</t>
        </is>
      </c>
    </row>
    <row r="16">
      <c r="A16" s="14" t="inlineStr">
        <is>
          <t>▸ Módulos com responsabilidade única: Timeline, Economic Assumptions, Operational Drivers, Revenue, Expense, CAPEX, Funding, Debt, Working Capital, Depreciation, Tax, Cash Flow, Valuation, Investor Return, Currency, Scenario, Stress Test e QA.</t>
        </is>
      </c>
    </row>
    <row r="17">
      <c r="A17" s="14" t="inlineStr">
        <is>
          <t>▸ Nenhuma lógica financeira é duplicada: o Excel, o JSON e o web app consomem exatamente o mesmo cálculo.</t>
        </is>
      </c>
    </row>
    <row r="18">
      <c r="A18" s="14" t="inlineStr">
        <is>
          <t>▸ Nenhum ano fixo no modelo — a linha do tempo é gerada a partir da data de início e do prazo de obra.</t>
        </is>
      </c>
    </row>
    <row r="19">
      <c r="A19" s="14" t="inlineStr">
        <is>
          <t>▸ Horizonte parametrizado por 'Projection Years' (7, 10, 15, 20, 25 ou 30 anos) sem alterar fórmulas.</t>
        </is>
      </c>
    </row>
    <row r="20">
      <c r="A20" s="14" t="inlineStr">
        <is>
          <t>▸ Reutilizável para qualquer hotel, resort ou condo-hotel: basta substituir o objeto de premissas do projeto.</t>
        </is>
      </c>
    </row>
    <row r="22">
      <c r="A22" s="11" t="inlineStr">
        <is>
          <t>CONVENÇÕES DE FORMATAÇÃO (PADRÃO BIG4)</t>
        </is>
      </c>
      <c r="B22" s="11" t="n"/>
      <c r="C22" s="11" t="n"/>
      <c r="D22" s="11" t="n"/>
      <c r="E22" s="11" t="n"/>
    </row>
    <row r="23">
      <c r="A23" s="28" t="inlineStr">
        <is>
          <t>Azul — input editável</t>
        </is>
      </c>
    </row>
    <row r="24">
      <c r="A24" s="59" t="inlineStr">
        <is>
          <t>Preto — cálculo / fórmula</t>
        </is>
      </c>
    </row>
    <row r="25">
      <c r="A25" s="60" t="inlineStr">
        <is>
          <t>Verde — link entre abas</t>
        </is>
      </c>
    </row>
    <row r="26">
      <c r="A26" s="61" t="inlineStr">
        <is>
          <t>Vermelho — link externo (não utilizado)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C242B"/>
    <outlinePr summaryBelow="1" summaryRight="1"/>
    <pageSetUpPr/>
  </sheetPr>
  <dimension ref="A2:N57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</cols>
  <sheetData>
    <row r="2">
      <c r="A2" s="1" t="inlineStr">
        <is>
          <t>Project &amp; Operational Drivers</t>
        </is>
      </c>
    </row>
    <row r="3">
      <c r="A3" s="2" t="inlineStr">
        <is>
          <t>Descrição física do ativo e dos drivers de demanda. Genérico para qualquer ativo de hospitalidade.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6">
      <c r="A6" s="11" t="inlineStr">
        <is>
          <t>PARÂMETROS MESTRES DO MODELO</t>
        </is>
      </c>
      <c r="B6" s="11" t="n"/>
      <c r="C6" s="11" t="n"/>
      <c r="D6" s="11" t="n"/>
      <c r="E6" s="11" t="n"/>
      <c r="F6" s="11" t="n"/>
      <c r="G6" s="11" t="n"/>
      <c r="H6" s="11" t="n"/>
    </row>
    <row r="7">
      <c r="A7" s="12" t="inlineStr">
        <is>
          <t>Data de início do projeto</t>
        </is>
      </c>
      <c r="B7" s="26" t="n">
        <v>46023</v>
      </c>
    </row>
    <row r="8">
      <c r="A8" s="12" t="inlineStr">
        <is>
          <t>Prazo de obra (meses)</t>
        </is>
      </c>
      <c r="B8" s="27" t="n">
        <v>36</v>
      </c>
    </row>
    <row r="9">
      <c r="A9" s="12" t="inlineStr">
        <is>
          <t>Projection Years (horizonte de operação)</t>
        </is>
      </c>
      <c r="B9" s="27" t="n">
        <v>10</v>
      </c>
    </row>
    <row r="10">
      <c r="A10" s="12" t="inlineStr">
        <is>
          <t>Total de períodos gerados</t>
        </is>
      </c>
      <c r="B10" s="27" t="n">
        <v>13</v>
      </c>
    </row>
    <row r="11">
      <c r="A11" s="12" t="inlineStr">
        <is>
          <t>Data de abertura (fim da obra)</t>
        </is>
      </c>
      <c r="B11" s="26" t="n">
        <v>47118</v>
      </c>
    </row>
    <row r="12">
      <c r="A12" s="12" t="inlineStr">
        <is>
          <t>Data final do horizonte</t>
        </is>
      </c>
      <c r="B12" s="26" t="n">
        <v>50770</v>
      </c>
    </row>
    <row r="13">
      <c r="A13" s="12" t="inlineStr">
        <is>
          <t>Regime tributário</t>
        </is>
      </c>
      <c r="B13" s="28" t="inlineStr">
        <is>
          <t>Lucro Real</t>
        </is>
      </c>
    </row>
    <row r="14">
      <c r="A14" s="12" t="inlineStr">
        <is>
          <t>Covenant de DSCR</t>
        </is>
      </c>
      <c r="B14" s="29" t="n">
        <v>1.3</v>
      </c>
    </row>
    <row r="15">
      <c r="A15" s="4" t="inlineStr">
        <is>
          <t>Alterar 'Projection Years' regenera 7, 10, 15, 20, 25 ou 30 anos sem tocar em uma fórmula.</t>
        </is>
      </c>
    </row>
    <row r="17">
      <c r="A17" s="11" t="inlineStr">
        <is>
          <t>ATIVO</t>
        </is>
      </c>
      <c r="B17" s="11" t="n"/>
      <c r="C17" s="11" t="n"/>
      <c r="D17" s="11" t="n"/>
      <c r="E17" s="11" t="n"/>
      <c r="F17" s="11" t="n"/>
      <c r="G17" s="11" t="n"/>
      <c r="H17" s="11" t="n"/>
    </row>
    <row r="18">
      <c r="A18" s="14" t="inlineStr">
        <is>
          <t>Área do terreno (m²)</t>
        </is>
      </c>
      <c r="B18" s="19" t="n">
        <v>6899.85</v>
      </c>
    </row>
    <row r="19">
      <c r="A19" s="14" t="inlineStr">
        <is>
          <t>Área construída (m²)</t>
        </is>
      </c>
      <c r="B19" s="19" t="n">
        <v>15768.33</v>
      </c>
    </row>
    <row r="20">
      <c r="A20" s="14" t="inlineStr">
        <is>
          <t>Vagas de estacionamento</t>
        </is>
      </c>
      <c r="B20" s="30" t="n">
        <v>80</v>
      </c>
    </row>
    <row r="21">
      <c r="A21" s="14" t="inlineStr">
        <is>
          <t>Total de UHs</t>
        </is>
      </c>
      <c r="B21" s="30" t="n">
        <v>232</v>
      </c>
    </row>
    <row r="22">
      <c r="A22" s="14" t="inlineStr">
        <is>
          <t>Área construída por UH (m²)</t>
        </is>
      </c>
      <c r="B22" s="19" t="n">
        <v>67.96693965517241</v>
      </c>
    </row>
    <row r="24">
      <c r="A24" s="11" t="inlineStr">
        <is>
          <t>MIX DE UNIDADES HABITACIONAIS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>
      <c r="A25" s="16" t="inlineStr">
        <is>
          <t>Tipologia</t>
        </is>
      </c>
      <c r="B25" s="16" t="inlineStr">
        <is>
          <t>UHs</t>
        </is>
      </c>
      <c r="C25" s="16" t="inlineStr">
        <is>
          <t>% do mix</t>
        </is>
      </c>
      <c r="D25" s="16" t="inlineStr">
        <is>
          <t>ADR base (R$)</t>
        </is>
      </c>
      <c r="E25" s="16" t="inlineStr">
        <is>
          <t>Área privativa (m²)</t>
        </is>
      </c>
    </row>
    <row r="26">
      <c r="A26" s="14" t="inlineStr">
        <is>
          <t>Premium</t>
        </is>
      </c>
      <c r="B26" s="30" t="n">
        <v>104</v>
      </c>
      <c r="C26" s="31" t="n">
        <v>0.4482758620689655</v>
      </c>
      <c r="D26" s="23" t="n">
        <v>465</v>
      </c>
      <c r="E26" s="19" t="n">
        <v>19.3</v>
      </c>
    </row>
    <row r="27">
      <c r="A27" s="14" t="inlineStr">
        <is>
          <t>Standard</t>
        </is>
      </c>
      <c r="B27" s="30" t="n">
        <v>120</v>
      </c>
      <c r="C27" s="31" t="n">
        <v>0.5172413793103449</v>
      </c>
      <c r="D27" s="23" t="n">
        <v>378</v>
      </c>
      <c r="E27" s="19" t="n">
        <v>18.9</v>
      </c>
    </row>
    <row r="28">
      <c r="A28" s="14" t="inlineStr">
        <is>
          <t>Familiar/PCD</t>
        </is>
      </c>
      <c r="B28" s="30" t="n">
        <v>8</v>
      </c>
      <c r="C28" s="31" t="n">
        <v>0.03448275862068965</v>
      </c>
      <c r="D28" s="23" t="n">
        <v>580</v>
      </c>
      <c r="E28" s="19" t="n">
        <v>32.1</v>
      </c>
    </row>
    <row r="29">
      <c r="A29" s="12" t="inlineStr">
        <is>
          <t>ADR blended (ponderado pelo mix)</t>
        </is>
      </c>
      <c r="D29" s="32" t="n">
        <v>423.9655172413793</v>
      </c>
    </row>
    <row r="31">
      <c r="A31" s="11" t="inlineStr">
        <is>
          <t>CURVAS DE DEMANDA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>
      <c r="A32" s="4" t="inlineStr">
        <is>
          <t>Períodos anuais gerados a partir da data de início — sem anos fixos</t>
        </is>
      </c>
      <c r="B32" s="33" t="inlineStr">
        <is>
          <t>C1</t>
        </is>
      </c>
      <c r="C32" s="33" t="inlineStr">
        <is>
          <t>C2</t>
        </is>
      </c>
      <c r="D32" s="33" t="inlineStr">
        <is>
          <t>C3</t>
        </is>
      </c>
      <c r="E32" s="33" t="inlineStr">
        <is>
          <t>Y1</t>
        </is>
      </c>
      <c r="F32" s="33" t="inlineStr">
        <is>
          <t>Y2</t>
        </is>
      </c>
      <c r="G32" s="33" t="inlineStr">
        <is>
          <t>Y3</t>
        </is>
      </c>
      <c r="H32" s="33" t="inlineStr">
        <is>
          <t>Y4</t>
        </is>
      </c>
      <c r="I32" s="33" t="inlineStr">
        <is>
          <t>Y5</t>
        </is>
      </c>
      <c r="J32" s="33" t="inlineStr">
        <is>
          <t>Y6</t>
        </is>
      </c>
      <c r="K32" s="33" t="inlineStr">
        <is>
          <t>Y7</t>
        </is>
      </c>
      <c r="L32" s="33" t="inlineStr">
        <is>
          <t>Y8</t>
        </is>
      </c>
      <c r="M32" s="33" t="inlineStr">
        <is>
          <t>Y9</t>
        </is>
      </c>
      <c r="N32" s="33" t="inlineStr">
        <is>
          <t>Y10</t>
        </is>
      </c>
    </row>
    <row r="33">
      <c r="B33" s="34" t="n">
        <v>46387</v>
      </c>
      <c r="C33" s="34" t="n">
        <v>46752</v>
      </c>
      <c r="D33" s="34" t="n">
        <v>47118</v>
      </c>
      <c r="E33" s="34" t="n">
        <v>47483</v>
      </c>
      <c r="F33" s="34" t="n">
        <v>47848</v>
      </c>
      <c r="G33" s="34" t="n">
        <v>48213</v>
      </c>
      <c r="H33" s="34" t="n">
        <v>48579</v>
      </c>
      <c r="I33" s="34" t="n">
        <v>48944</v>
      </c>
      <c r="J33" s="34" t="n">
        <v>49309</v>
      </c>
      <c r="K33" s="34" t="n">
        <v>49674</v>
      </c>
      <c r="L33" s="34" t="n">
        <v>50040</v>
      </c>
      <c r="M33" s="34" t="n">
        <v>50405</v>
      </c>
      <c r="N33" s="34" t="n">
        <v>50770</v>
      </c>
    </row>
    <row r="34">
      <c r="B34" s="35" t="inlineStr">
        <is>
          <t>Obra</t>
        </is>
      </c>
      <c r="C34" s="35" t="inlineStr">
        <is>
          <t>Obra</t>
        </is>
      </c>
      <c r="D34" s="35" t="inlineStr">
        <is>
          <t>Obra</t>
        </is>
      </c>
      <c r="E34" s="35" t="inlineStr">
        <is>
          <t>Operação</t>
        </is>
      </c>
      <c r="F34" s="35" t="inlineStr">
        <is>
          <t>Operação</t>
        </is>
      </c>
      <c r="G34" s="35" t="inlineStr">
        <is>
          <t>Operação</t>
        </is>
      </c>
      <c r="H34" s="35" t="inlineStr">
        <is>
          <t>Operação</t>
        </is>
      </c>
      <c r="I34" s="35" t="inlineStr">
        <is>
          <t>Operação</t>
        </is>
      </c>
      <c r="J34" s="35" t="inlineStr">
        <is>
          <t>Operação</t>
        </is>
      </c>
      <c r="K34" s="35" t="inlineStr">
        <is>
          <t>Operação</t>
        </is>
      </c>
      <c r="L34" s="35" t="inlineStr">
        <is>
          <t>Operação</t>
        </is>
      </c>
      <c r="M34" s="35" t="inlineStr">
        <is>
          <t>Operação</t>
        </is>
      </c>
      <c r="N34" s="35" t="inlineStr">
        <is>
          <t>Operação</t>
        </is>
      </c>
    </row>
    <row r="35">
      <c r="A35" s="14" t="inlineStr">
        <is>
          <t>Ocupação</t>
        </is>
      </c>
      <c r="B35" s="31" t="n">
        <v>0</v>
      </c>
      <c r="C35" s="31" t="n">
        <v>0</v>
      </c>
      <c r="D35" s="31" t="n">
        <v>0</v>
      </c>
      <c r="E35" s="31" t="n">
        <v>0.5145</v>
      </c>
      <c r="F35" s="31" t="n">
        <v>0.623</v>
      </c>
      <c r="G35" s="31" t="n">
        <v>0.7</v>
      </c>
      <c r="H35" s="31" t="n">
        <v>0.7</v>
      </c>
      <c r="I35" s="31" t="n">
        <v>0.7</v>
      </c>
      <c r="J35" s="31" t="n">
        <v>0.7</v>
      </c>
      <c r="K35" s="31" t="n">
        <v>0.7</v>
      </c>
      <c r="L35" s="31" t="n">
        <v>0.7</v>
      </c>
      <c r="M35" s="31" t="n">
        <v>0.7</v>
      </c>
      <c r="N35" s="31" t="n">
        <v>0.7</v>
      </c>
    </row>
    <row r="36">
      <c r="A36" s="14" t="inlineStr">
        <is>
          <t>ADR nominal (R$)</t>
        </is>
      </c>
      <c r="B36" s="36" t="n">
        <v>0</v>
      </c>
      <c r="C36" s="36" t="n">
        <v>0</v>
      </c>
      <c r="D36" s="36" t="n">
        <v>0</v>
      </c>
      <c r="E36" s="36" t="n">
        <v>390.048275862069</v>
      </c>
      <c r="F36" s="36" t="n">
        <v>429.7526465517241</v>
      </c>
      <c r="G36" s="36" t="n">
        <v>462.9809439655172</v>
      </c>
      <c r="H36" s="36" t="n">
        <v>483.8150864439654</v>
      </c>
      <c r="I36" s="36" t="n">
        <v>505.5867653339438</v>
      </c>
      <c r="J36" s="36" t="n">
        <v>528.3381697739713</v>
      </c>
      <c r="K36" s="36" t="n">
        <v>552.1133874138</v>
      </c>
      <c r="L36" s="36" t="n">
        <v>576.9584898474209</v>
      </c>
      <c r="M36" s="36" t="n">
        <v>602.9216218905548</v>
      </c>
      <c r="N36" s="36" t="n">
        <v>630.0530948756297</v>
      </c>
    </row>
    <row r="37">
      <c r="A37" s="14" t="inlineStr">
        <is>
          <t>RevPAR (R$)</t>
        </is>
      </c>
      <c r="B37" s="36" t="n">
        <v>0</v>
      </c>
      <c r="C37" s="36" t="n">
        <v>0</v>
      </c>
      <c r="D37" s="36" t="n">
        <v>0</v>
      </c>
      <c r="E37" s="36" t="n">
        <v>200.6798379310345</v>
      </c>
      <c r="F37" s="36" t="n">
        <v>267.7358988017241</v>
      </c>
      <c r="G37" s="36" t="n">
        <v>324.086660775862</v>
      </c>
      <c r="H37" s="36" t="n">
        <v>338.6705605107757</v>
      </c>
      <c r="I37" s="36" t="n">
        <v>353.9107357337606</v>
      </c>
      <c r="J37" s="36" t="n">
        <v>369.8367188417799</v>
      </c>
      <c r="K37" s="36" t="n">
        <v>386.4793711896599</v>
      </c>
      <c r="L37" s="36" t="n">
        <v>403.8709428931945</v>
      </c>
      <c r="M37" s="36" t="n">
        <v>422.0451353233883</v>
      </c>
      <c r="N37" s="36" t="n">
        <v>441.0371664129407</v>
      </c>
    </row>
    <row r="38">
      <c r="A38" s="14" t="inlineStr">
        <is>
          <t>TRevPAR (R$)</t>
        </is>
      </c>
      <c r="B38" s="36" t="n">
        <v>0</v>
      </c>
      <c r="C38" s="36" t="n">
        <v>0</v>
      </c>
      <c r="D38" s="36" t="n">
        <v>0</v>
      </c>
      <c r="E38" s="36" t="n">
        <v>286.1498227786963</v>
      </c>
      <c r="F38" s="36" t="n">
        <v>376.2324286879222</v>
      </c>
      <c r="G38" s="36" t="n">
        <v>451.72171872771</v>
      </c>
      <c r="H38" s="36" t="n">
        <v>471.9261626201922</v>
      </c>
      <c r="I38" s="36" t="n">
        <v>493.2914098936275</v>
      </c>
      <c r="J38" s="36" t="n">
        <v>515.4895233388407</v>
      </c>
      <c r="K38" s="36" t="n">
        <v>538.6865518890885</v>
      </c>
      <c r="L38" s="36" t="n">
        <v>562.7807270461576</v>
      </c>
      <c r="M38" s="36" t="n">
        <v>588.2591818266819</v>
      </c>
      <c r="N38" s="36" t="n">
        <v>614.7308450088824</v>
      </c>
    </row>
    <row r="39">
      <c r="A39" s="14" t="inlineStr">
        <is>
          <t>Room nights disponíveis</t>
        </is>
      </c>
      <c r="B39" s="37" t="n">
        <v>0</v>
      </c>
      <c r="C39" s="37" t="n">
        <v>0</v>
      </c>
      <c r="D39" s="37" t="n">
        <v>0</v>
      </c>
      <c r="E39" s="37" t="n">
        <v>84680</v>
      </c>
      <c r="F39" s="37" t="n">
        <v>84680</v>
      </c>
      <c r="G39" s="37" t="n">
        <v>84680</v>
      </c>
      <c r="H39" s="37" t="n">
        <v>84912</v>
      </c>
      <c r="I39" s="37" t="n">
        <v>84680</v>
      </c>
      <c r="J39" s="37" t="n">
        <v>84680</v>
      </c>
      <c r="K39" s="37" t="n">
        <v>84680</v>
      </c>
      <c r="L39" s="37" t="n">
        <v>84912</v>
      </c>
      <c r="M39" s="37" t="n">
        <v>84680</v>
      </c>
      <c r="N39" s="37" t="n">
        <v>84680</v>
      </c>
    </row>
    <row r="40">
      <c r="A40" s="14" t="inlineStr">
        <is>
          <t>Room nights vendidos</t>
        </is>
      </c>
      <c r="B40" s="37" t="n">
        <v>0</v>
      </c>
      <c r="C40" s="37" t="n">
        <v>0</v>
      </c>
      <c r="D40" s="37" t="n">
        <v>0</v>
      </c>
      <c r="E40" s="37" t="n">
        <v>43567.85999999999</v>
      </c>
      <c r="F40" s="37" t="n">
        <v>52755.64</v>
      </c>
      <c r="G40" s="37" t="n">
        <v>59275.99999999999</v>
      </c>
      <c r="H40" s="37" t="n">
        <v>59438.39999999999</v>
      </c>
      <c r="I40" s="37" t="n">
        <v>59275.99999999999</v>
      </c>
      <c r="J40" s="37" t="n">
        <v>59275.99999999999</v>
      </c>
      <c r="K40" s="37" t="n">
        <v>59275.99999999999</v>
      </c>
      <c r="L40" s="37" t="n">
        <v>59438.39999999999</v>
      </c>
      <c r="M40" s="37" t="n">
        <v>59275.99999999999</v>
      </c>
      <c r="N40" s="37" t="n">
        <v>59275.99999999999</v>
      </c>
    </row>
    <row r="42">
      <c r="A42" s="11" t="inlineStr">
        <is>
          <t>SAZONALIDADE MENSAL (ÍNDICE, MÉDIA = 1,00)</t>
        </is>
      </c>
      <c r="B42" s="11" t="n"/>
      <c r="C42" s="11" t="n"/>
      <c r="D42" s="11" t="n"/>
      <c r="E42" s="11" t="n"/>
      <c r="F42" s="11" t="n"/>
      <c r="G42" s="11" t="n"/>
      <c r="H42" s="11" t="n"/>
    </row>
    <row r="43">
      <c r="A43" s="16" t="inlineStr">
        <is>
          <t>Mês</t>
        </is>
      </c>
      <c r="B43" s="16" t="inlineStr">
        <is>
          <t>Jan</t>
        </is>
      </c>
      <c r="C43" s="16" t="inlineStr">
        <is>
          <t>Fev</t>
        </is>
      </c>
      <c r="D43" s="16" t="inlineStr">
        <is>
          <t>Mar</t>
        </is>
      </c>
      <c r="E43" s="16" t="inlineStr">
        <is>
          <t>Abr</t>
        </is>
      </c>
      <c r="F43" s="16" t="inlineStr">
        <is>
          <t>Mai</t>
        </is>
      </c>
      <c r="G43" s="16" t="inlineStr">
        <is>
          <t>Jun</t>
        </is>
      </c>
      <c r="H43" s="16" t="inlineStr">
        <is>
          <t>Jul</t>
        </is>
      </c>
      <c r="I43" s="16" t="inlineStr">
        <is>
          <t>Ago</t>
        </is>
      </c>
      <c r="J43" s="16" t="inlineStr">
        <is>
          <t>Set</t>
        </is>
      </c>
      <c r="K43" s="16" t="inlineStr">
        <is>
          <t>Out</t>
        </is>
      </c>
      <c r="L43" s="16" t="inlineStr">
        <is>
          <t>Nov</t>
        </is>
      </c>
      <c r="M43" s="16" t="inlineStr">
        <is>
          <t>Dez</t>
        </is>
      </c>
    </row>
    <row r="44">
      <c r="A44" s="14" t="inlineStr">
        <is>
          <t>Índice de sazonalidade</t>
        </is>
      </c>
      <c r="B44" s="19" t="n">
        <v>0.88</v>
      </c>
      <c r="C44" s="19" t="n">
        <v>0.92</v>
      </c>
      <c r="D44" s="19" t="n">
        <v>1.03</v>
      </c>
      <c r="E44" s="19" t="n">
        <v>1.05</v>
      </c>
      <c r="F44" s="19" t="n">
        <v>1.04</v>
      </c>
      <c r="G44" s="19" t="n">
        <v>0.96</v>
      </c>
      <c r="H44" s="19" t="n">
        <v>0.92</v>
      </c>
      <c r="I44" s="19" t="n">
        <v>1.02</v>
      </c>
      <c r="J44" s="19" t="n">
        <v>1.08</v>
      </c>
      <c r="K44" s="19" t="n">
        <v>1.1</v>
      </c>
      <c r="L44" s="19" t="n">
        <v>1.06</v>
      </c>
      <c r="M44" s="19" t="n">
        <v>0.9399999999999999</v>
      </c>
    </row>
    <row r="46">
      <c r="A46" s="11" t="inlineStr">
        <is>
          <t>CENTROS DE RESULTADO ACESSÓRIOS</t>
        </is>
      </c>
      <c r="B46" s="11" t="n"/>
      <c r="C46" s="11" t="n"/>
      <c r="D46" s="11" t="n"/>
      <c r="E46" s="11" t="n"/>
      <c r="F46" s="11" t="n"/>
      <c r="G46" s="11" t="n"/>
      <c r="H46" s="11" t="n"/>
    </row>
    <row r="47">
      <c r="A47" s="16" t="inlineStr">
        <is>
          <t>Centro de resultado</t>
        </is>
      </c>
      <c r="B47" s="16" t="inlineStr">
        <is>
          <t>Driver</t>
        </is>
      </c>
      <c r="C47" s="16" t="inlineStr">
        <is>
          <t>Quantidade</t>
        </is>
      </c>
      <c r="D47" s="16" t="inlineStr">
        <is>
          <t>Receita unitária (R$)</t>
        </is>
      </c>
      <c r="E47" s="16" t="inlineStr">
        <is>
          <t>Custo departamental</t>
        </is>
      </c>
    </row>
    <row r="48">
      <c r="A48" s="14" t="inlineStr">
        <is>
          <t>Restaurante principal</t>
        </is>
      </c>
      <c r="B48" s="18" t="inlineStr">
        <is>
          <t>por room night vendido</t>
        </is>
      </c>
      <c r="C48" s="19" t="n">
        <v>0</v>
      </c>
      <c r="D48" s="23" t="n">
        <v>78</v>
      </c>
      <c r="E48" s="21" t="n">
        <v>0.32</v>
      </c>
    </row>
    <row r="49">
      <c r="A49" s="14" t="inlineStr">
        <is>
          <t>Bar &amp; Lanches</t>
        </is>
      </c>
      <c r="B49" s="18" t="inlineStr">
        <is>
          <t>por room night vendido</t>
        </is>
      </c>
      <c r="C49" s="19" t="n">
        <v>0</v>
      </c>
      <c r="D49" s="23" t="n">
        <v>22</v>
      </c>
      <c r="E49" s="21" t="n">
        <v>0.3</v>
      </c>
    </row>
    <row r="50">
      <c r="A50" s="14" t="inlineStr">
        <is>
          <t>Rooftop Bar</t>
        </is>
      </c>
      <c r="B50" s="18" t="inlineStr">
        <is>
          <t>por m²/mês</t>
        </is>
      </c>
      <c r="C50" s="19" t="n">
        <v>120</v>
      </c>
      <c r="D50" s="23" t="n">
        <v>520</v>
      </c>
      <c r="E50" s="21" t="n">
        <v>0.34</v>
      </c>
    </row>
    <row r="51">
      <c r="A51" s="14" t="inlineStr">
        <is>
          <t>Eventos &amp; Auditórios</t>
        </is>
      </c>
      <c r="B51" s="18" t="inlineStr">
        <is>
          <t>por m²/mês</t>
        </is>
      </c>
      <c r="C51" s="19" t="n">
        <v>871</v>
      </c>
      <c r="D51" s="23" t="n">
        <v>155</v>
      </c>
      <c r="E51" s="21" t="n">
        <v>0.28</v>
      </c>
    </row>
    <row r="52">
      <c r="A52" s="14" t="inlineStr">
        <is>
          <t>SPA</t>
        </is>
      </c>
      <c r="B52" s="18" t="inlineStr">
        <is>
          <t>por m²/mês</t>
        </is>
      </c>
      <c r="C52" s="19" t="n">
        <v>48</v>
      </c>
      <c r="D52" s="23" t="n">
        <v>640</v>
      </c>
      <c r="E52" s="21" t="n">
        <v>0.4</v>
      </c>
    </row>
    <row r="53">
      <c r="A53" s="14" t="inlineStr">
        <is>
          <t>Fitness &amp; Multiuso</t>
        </is>
      </c>
      <c r="B53" s="18" t="inlineStr">
        <is>
          <t>por m²/mês</t>
        </is>
      </c>
      <c r="C53" s="19" t="n">
        <v>123.6</v>
      </c>
      <c r="D53" s="23" t="n">
        <v>95</v>
      </c>
      <c r="E53" s="21" t="n">
        <v>0.35</v>
      </c>
    </row>
    <row r="54">
      <c r="A54" s="14" t="inlineStr">
        <is>
          <t>Coworking</t>
        </is>
      </c>
      <c r="B54" s="18" t="inlineStr">
        <is>
          <t>por m²/mês</t>
        </is>
      </c>
      <c r="C54" s="19" t="n">
        <v>24.8</v>
      </c>
      <c r="D54" s="23" t="n">
        <v>210</v>
      </c>
      <c r="E54" s="21" t="n">
        <v>0.25</v>
      </c>
    </row>
    <row r="55">
      <c r="A55" s="14" t="inlineStr">
        <is>
          <t>Lojas (locação)</t>
        </is>
      </c>
      <c r="B55" s="18" t="inlineStr">
        <is>
          <t>por m²/mês</t>
        </is>
      </c>
      <c r="C55" s="19" t="n">
        <v>66</v>
      </c>
      <c r="D55" s="23" t="n">
        <v>130</v>
      </c>
      <c r="E55" s="21" t="n">
        <v>0.05</v>
      </c>
    </row>
    <row r="56">
      <c r="A56" s="14" t="inlineStr">
        <is>
          <t>Estacionamento</t>
        </is>
      </c>
      <c r="B56" s="18" t="inlineStr">
        <is>
          <t>por unidade/mês</t>
        </is>
      </c>
      <c r="C56" s="19" t="n">
        <v>80</v>
      </c>
      <c r="D56" s="23" t="n">
        <v>310</v>
      </c>
      <c r="E56" s="21" t="n">
        <v>0.18</v>
      </c>
    </row>
    <row r="57">
      <c r="A57" s="14" t="inlineStr">
        <is>
          <t>Outras receitas</t>
        </is>
      </c>
      <c r="B57" s="18" t="inlineStr">
        <is>
          <t>% da receita de hospedagem</t>
        </is>
      </c>
      <c r="C57" s="19" t="n">
        <v>0</v>
      </c>
      <c r="D57" s="21" t="n">
        <v>0.025</v>
      </c>
      <c r="E57" s="21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C242B"/>
    <outlinePr summaryBelow="1" summaryRight="1"/>
    <pageSetUpPr/>
  </sheetPr>
  <dimension ref="A2:N43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CAPEX Engine</t>
        </is>
      </c>
    </row>
    <row r="3">
      <c r="A3" s="2" t="inlineStr">
        <is>
          <t>Orçamento por item e classe de ativo, desembolsado por curva S.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38" t="inlineStr">
        <is>
          <t>Terreno / permuta</t>
        </is>
      </c>
      <c r="B9" s="37" t="n">
        <v>18500000</v>
      </c>
      <c r="C9" s="37" t="n">
        <v>0</v>
      </c>
      <c r="D9" s="37" t="n">
        <v>0</v>
      </c>
      <c r="E9" s="37" t="n">
        <v>0</v>
      </c>
      <c r="F9" s="37" t="n">
        <v>0</v>
      </c>
      <c r="G9" s="37" t="n">
        <v>0</v>
      </c>
      <c r="H9" s="37" t="n">
        <v>0</v>
      </c>
      <c r="I9" s="37" t="n">
        <v>0</v>
      </c>
      <c r="J9" s="37" t="n">
        <v>0</v>
      </c>
      <c r="K9" s="37" t="n">
        <v>0</v>
      </c>
      <c r="L9" s="37" t="n">
        <v>0</v>
      </c>
      <c r="M9" s="37" t="n">
        <v>0</v>
      </c>
      <c r="N9" s="37" t="n">
        <v>0</v>
      </c>
    </row>
    <row r="10">
      <c r="A10" s="38" t="inlineStr">
        <is>
          <t>Terraplenagem, contenção e infraestrutura</t>
        </is>
      </c>
      <c r="B10" s="37" t="n">
        <v>1299602.987111672</v>
      </c>
      <c r="C10" s="37" t="n">
        <v>2896521.133132891</v>
      </c>
      <c r="D10" s="37" t="n">
        <v>1710875.879755437</v>
      </c>
      <c r="E10" s="37" t="n">
        <v>0</v>
      </c>
      <c r="F10" s="37" t="n">
        <v>0</v>
      </c>
      <c r="G10" s="37" t="n">
        <v>0</v>
      </c>
      <c r="H10" s="37" t="n">
        <v>0</v>
      </c>
      <c r="I10" s="37" t="n">
        <v>0</v>
      </c>
      <c r="J10" s="37" t="n">
        <v>0</v>
      </c>
      <c r="K10" s="37" t="n">
        <v>0</v>
      </c>
      <c r="L10" s="37" t="n">
        <v>0</v>
      </c>
      <c r="M10" s="37" t="n">
        <v>0</v>
      </c>
      <c r="N10" s="37" t="n">
        <v>0</v>
      </c>
    </row>
    <row r="11">
      <c r="A11" s="38" t="inlineStr">
        <is>
          <t>Fundações e estrutura</t>
        </is>
      </c>
      <c r="B11" s="37" t="n">
        <v>5645253.605264666</v>
      </c>
      <c r="C11" s="37" t="n">
        <v>12581993.52548787</v>
      </c>
      <c r="D11" s="37" t="n">
        <v>7431752.869247463</v>
      </c>
      <c r="E11" s="37" t="n">
        <v>0</v>
      </c>
      <c r="F11" s="37" t="n">
        <v>0</v>
      </c>
      <c r="G11" s="37" t="n">
        <v>0</v>
      </c>
      <c r="H11" s="37" t="n">
        <v>0</v>
      </c>
      <c r="I11" s="37" t="n">
        <v>0</v>
      </c>
      <c r="J11" s="37" t="n">
        <v>0</v>
      </c>
      <c r="K11" s="37" t="n">
        <v>0</v>
      </c>
      <c r="L11" s="37" t="n">
        <v>0</v>
      </c>
      <c r="M11" s="37" t="n">
        <v>0</v>
      </c>
      <c r="N11" s="37" t="n">
        <v>0</v>
      </c>
    </row>
    <row r="12">
      <c r="A12" s="38" t="inlineStr">
        <is>
          <t>Alvenaria, vedações e fachada</t>
        </is>
      </c>
      <c r="B12" s="37" t="n">
        <v>3431726.323509032</v>
      </c>
      <c r="C12" s="37" t="n">
        <v>7648541.837583687</v>
      </c>
      <c r="D12" s="37" t="n">
        <v>4517731.838907281</v>
      </c>
      <c r="E12" s="37" t="n">
        <v>0</v>
      </c>
      <c r="F12" s="37" t="n">
        <v>0</v>
      </c>
      <c r="G12" s="37" t="n">
        <v>0</v>
      </c>
      <c r="H12" s="37" t="n">
        <v>0</v>
      </c>
      <c r="I12" s="37" t="n">
        <v>0</v>
      </c>
      <c r="J12" s="37" t="n">
        <v>0</v>
      </c>
      <c r="K12" s="37" t="n">
        <v>0</v>
      </c>
      <c r="L12" s="37" t="n">
        <v>0</v>
      </c>
      <c r="M12" s="37" t="n">
        <v>0</v>
      </c>
      <c r="N12" s="37" t="n">
        <v>0</v>
      </c>
    </row>
    <row r="13">
      <c r="A13" s="38" t="inlineStr">
        <is>
          <t>Instalações prediais (elétrica, hidráulica, HVAC)</t>
        </is>
      </c>
      <c r="B13" s="37" t="n">
        <v>3980212.906693288</v>
      </c>
      <c r="C13" s="37" t="n">
        <v>8870994.382852063</v>
      </c>
      <c r="D13" s="37" t="n">
        <v>5239792.710454649</v>
      </c>
      <c r="E13" s="37" t="n">
        <v>0</v>
      </c>
      <c r="F13" s="37" t="n">
        <v>0</v>
      </c>
      <c r="G13" s="37" t="n">
        <v>0</v>
      </c>
      <c r="H13" s="37" t="n">
        <v>0</v>
      </c>
      <c r="I13" s="37" t="n">
        <v>0</v>
      </c>
      <c r="J13" s="37" t="n">
        <v>0</v>
      </c>
      <c r="K13" s="37" t="n">
        <v>0</v>
      </c>
      <c r="L13" s="37" t="n">
        <v>0</v>
      </c>
      <c r="M13" s="37" t="n">
        <v>0</v>
      </c>
      <c r="N13" s="37" t="n">
        <v>0</v>
      </c>
    </row>
    <row r="14">
      <c r="A14" s="38" t="inlineStr">
        <is>
          <t>Acabamentos e revestimentos</t>
        </is>
      </c>
      <c r="B14" s="37" t="n">
        <v>2883459.750987907</v>
      </c>
      <c r="C14" s="37" t="n">
        <v>6426579.646324644</v>
      </c>
      <c r="D14" s="37" t="n">
        <v>3795960.602687448</v>
      </c>
      <c r="E14" s="37" t="n">
        <v>0</v>
      </c>
      <c r="F14" s="37" t="n">
        <v>0</v>
      </c>
      <c r="G14" s="37" t="n">
        <v>0</v>
      </c>
      <c r="H14" s="37" t="n">
        <v>0</v>
      </c>
      <c r="I14" s="37" t="n">
        <v>0</v>
      </c>
      <c r="J14" s="37" t="n">
        <v>0</v>
      </c>
      <c r="K14" s="37" t="n">
        <v>0</v>
      </c>
      <c r="L14" s="37" t="n">
        <v>0</v>
      </c>
      <c r="M14" s="37" t="n">
        <v>0</v>
      </c>
      <c r="N14" s="37" t="n">
        <v>0</v>
      </c>
    </row>
    <row r="15">
      <c r="A15" s="38" t="inlineStr">
        <is>
          <t>Áreas comuns, piscina, rooftop e paisagismo</t>
        </is>
      </c>
      <c r="B15" s="37" t="n">
        <v>1076292.164034247</v>
      </c>
      <c r="C15" s="37" t="n">
        <v>2398811.813659405</v>
      </c>
      <c r="D15" s="37" t="n">
        <v>1416896.022306348</v>
      </c>
      <c r="E15" s="37" t="n">
        <v>0</v>
      </c>
      <c r="F15" s="37" t="n">
        <v>0</v>
      </c>
      <c r="G15" s="37" t="n">
        <v>0</v>
      </c>
      <c r="H15" s="37" t="n">
        <v>0</v>
      </c>
      <c r="I15" s="37" t="n">
        <v>0</v>
      </c>
      <c r="J15" s="37" t="n">
        <v>0</v>
      </c>
      <c r="K15" s="37" t="n">
        <v>0</v>
      </c>
      <c r="L15" s="37" t="n">
        <v>0</v>
      </c>
      <c r="M15" s="37" t="n">
        <v>0</v>
      </c>
      <c r="N15" s="37" t="n">
        <v>0</v>
      </c>
    </row>
    <row r="16">
      <c r="A16" s="38" t="inlineStr">
        <is>
          <t>FF&amp;E — unidades habitacionais</t>
        </is>
      </c>
      <c r="B16" s="37" t="n">
        <v>0</v>
      </c>
      <c r="C16" s="37" t="n">
        <v>2676750</v>
      </c>
      <c r="D16" s="37" t="n">
        <v>8030250</v>
      </c>
      <c r="E16" s="37" t="n">
        <v>0</v>
      </c>
      <c r="F16" s="37" t="n">
        <v>0</v>
      </c>
      <c r="G16" s="37" t="n">
        <v>0</v>
      </c>
      <c r="H16" s="37" t="n">
        <v>0</v>
      </c>
      <c r="I16" s="37" t="n">
        <v>0</v>
      </c>
      <c r="J16" s="37" t="n">
        <v>0</v>
      </c>
      <c r="K16" s="37" t="n">
        <v>0</v>
      </c>
      <c r="L16" s="37" t="n">
        <v>0</v>
      </c>
      <c r="M16" s="37" t="n">
        <v>0</v>
      </c>
      <c r="N16" s="37" t="n">
        <v>0</v>
      </c>
    </row>
    <row r="17">
      <c r="A17" s="38" t="inlineStr">
        <is>
          <t>FF&amp;E — áreas públicas, eventos e SPA</t>
        </is>
      </c>
      <c r="B17" s="37" t="n">
        <v>0</v>
      </c>
      <c r="C17" s="37" t="n">
        <v>1130750</v>
      </c>
      <c r="D17" s="37" t="n">
        <v>3392250</v>
      </c>
      <c r="E17" s="37" t="n">
        <v>0</v>
      </c>
      <c r="F17" s="37" t="n">
        <v>0</v>
      </c>
      <c r="G17" s="37" t="n">
        <v>0</v>
      </c>
      <c r="H17" s="37" t="n">
        <v>0</v>
      </c>
      <c r="I17" s="37" t="n">
        <v>0</v>
      </c>
      <c r="J17" s="37" t="n">
        <v>0</v>
      </c>
      <c r="K17" s="37" t="n">
        <v>0</v>
      </c>
      <c r="L17" s="37" t="n">
        <v>0</v>
      </c>
      <c r="M17" s="37" t="n">
        <v>0</v>
      </c>
      <c r="N17" s="37" t="n">
        <v>0</v>
      </c>
    </row>
    <row r="18">
      <c r="A18" s="38" t="inlineStr">
        <is>
          <t>OS&amp;E e enxoval</t>
        </is>
      </c>
      <c r="B18" s="37" t="n">
        <v>0</v>
      </c>
      <c r="C18" s="37" t="n">
        <v>530750</v>
      </c>
      <c r="D18" s="37" t="n">
        <v>1592250</v>
      </c>
      <c r="E18" s="37" t="n">
        <v>0</v>
      </c>
      <c r="F18" s="37" t="n">
        <v>0</v>
      </c>
      <c r="G18" s="37" t="n">
        <v>0</v>
      </c>
      <c r="H18" s="37" t="n">
        <v>0</v>
      </c>
      <c r="I18" s="37" t="n">
        <v>0</v>
      </c>
      <c r="J18" s="37" t="n">
        <v>0</v>
      </c>
      <c r="K18" s="37" t="n">
        <v>0</v>
      </c>
      <c r="L18" s="37" t="n">
        <v>0</v>
      </c>
      <c r="M18" s="37" t="n">
        <v>0</v>
      </c>
      <c r="N18" s="37" t="n">
        <v>0</v>
      </c>
    </row>
    <row r="19">
      <c r="A19" s="38" t="inlineStr">
        <is>
          <t>Cozinha, lavanderia e equipamentos operacionais</t>
        </is>
      </c>
      <c r="B19" s="37" t="n">
        <v>0</v>
      </c>
      <c r="C19" s="37" t="n">
        <v>715250</v>
      </c>
      <c r="D19" s="37" t="n">
        <v>2145750</v>
      </c>
      <c r="E19" s="37" t="n">
        <v>0</v>
      </c>
      <c r="F19" s="37" t="n">
        <v>0</v>
      </c>
      <c r="G19" s="37" t="n">
        <v>0</v>
      </c>
      <c r="H19" s="37" t="n">
        <v>0</v>
      </c>
      <c r="I19" s="37" t="n">
        <v>0</v>
      </c>
      <c r="J19" s="37" t="n">
        <v>0</v>
      </c>
      <c r="K19" s="37" t="n">
        <v>0</v>
      </c>
      <c r="L19" s="37" t="n">
        <v>0</v>
      </c>
      <c r="M19" s="37" t="n">
        <v>0</v>
      </c>
      <c r="N19" s="37" t="n">
        <v>0</v>
      </c>
    </row>
    <row r="20">
      <c r="A20" s="38" t="inlineStr">
        <is>
          <t>Tecnologia, PMS e automação predial</t>
        </is>
      </c>
      <c r="B20" s="37" t="n">
        <v>0</v>
      </c>
      <c r="C20" s="37" t="n">
        <v>415250</v>
      </c>
      <c r="D20" s="37" t="n">
        <v>1245750</v>
      </c>
      <c r="E20" s="37" t="n">
        <v>0</v>
      </c>
      <c r="F20" s="37" t="n">
        <v>0</v>
      </c>
      <c r="G20" s="37" t="n">
        <v>0</v>
      </c>
      <c r="H20" s="37" t="n">
        <v>0</v>
      </c>
      <c r="I20" s="37" t="n">
        <v>0</v>
      </c>
      <c r="J20" s="37" t="n">
        <v>0</v>
      </c>
      <c r="K20" s="37" t="n">
        <v>0</v>
      </c>
      <c r="L20" s="37" t="n">
        <v>0</v>
      </c>
      <c r="M20" s="37" t="n">
        <v>0</v>
      </c>
      <c r="N20" s="37" t="n">
        <v>0</v>
      </c>
    </row>
    <row r="21">
      <c r="A21" s="38" t="inlineStr">
        <is>
          <t>Projetos, gerenciamento e consultorias</t>
        </is>
      </c>
      <c r="B21" s="37" t="n">
        <v>832520.3492856891</v>
      </c>
      <c r="C21" s="37" t="n">
        <v>1855499.571317904</v>
      </c>
      <c r="D21" s="37" t="n">
        <v>1095980.079396407</v>
      </c>
      <c r="E21" s="37" t="n">
        <v>0</v>
      </c>
      <c r="F21" s="37" t="n">
        <v>0</v>
      </c>
      <c r="G21" s="37" t="n">
        <v>0</v>
      </c>
      <c r="H21" s="37" t="n">
        <v>0</v>
      </c>
      <c r="I21" s="37" t="n">
        <v>0</v>
      </c>
      <c r="J21" s="37" t="n">
        <v>0</v>
      </c>
      <c r="K21" s="37" t="n">
        <v>0</v>
      </c>
      <c r="L21" s="37" t="n">
        <v>0</v>
      </c>
      <c r="M21" s="37" t="n">
        <v>0</v>
      </c>
      <c r="N21" s="37" t="n">
        <v>0</v>
      </c>
    </row>
    <row r="22">
      <c r="A22" s="38" t="inlineStr">
        <is>
          <t>Licenças, taxas e outorgas</t>
        </is>
      </c>
      <c r="B22" s="37" t="n">
        <v>304494.757772567</v>
      </c>
      <c r="C22" s="37" t="n">
        <v>678649.9489175421</v>
      </c>
      <c r="D22" s="37" t="n">
        <v>400855.2933098908</v>
      </c>
      <c r="E22" s="37" t="n">
        <v>0</v>
      </c>
      <c r="F22" s="37" t="n">
        <v>0</v>
      </c>
      <c r="G22" s="37" t="n">
        <v>0</v>
      </c>
      <c r="H22" s="37" t="n">
        <v>0</v>
      </c>
      <c r="I22" s="37" t="n">
        <v>0</v>
      </c>
      <c r="J22" s="37" t="n">
        <v>0</v>
      </c>
      <c r="K22" s="37" t="n">
        <v>0</v>
      </c>
      <c r="L22" s="37" t="n">
        <v>0</v>
      </c>
      <c r="M22" s="37" t="n">
        <v>0</v>
      </c>
      <c r="N22" s="37" t="n">
        <v>0</v>
      </c>
    </row>
    <row r="23">
      <c r="A23" s="38" t="inlineStr">
        <is>
          <t>Marketing pré-abertura e comercialização</t>
        </is>
      </c>
      <c r="B23" s="37" t="n">
        <v>0</v>
      </c>
      <c r="C23" s="37" t="n">
        <v>438500</v>
      </c>
      <c r="D23" s="37" t="n">
        <v>1315500</v>
      </c>
      <c r="E23" s="37" t="n">
        <v>0</v>
      </c>
      <c r="F23" s="37" t="n">
        <v>0</v>
      </c>
      <c r="G23" s="37" t="n">
        <v>0</v>
      </c>
      <c r="H23" s="37" t="n">
        <v>0</v>
      </c>
      <c r="I23" s="37" t="n">
        <v>0</v>
      </c>
      <c r="J23" s="37" t="n">
        <v>0</v>
      </c>
      <c r="K23" s="37" t="n">
        <v>0</v>
      </c>
      <c r="L23" s="37" t="n">
        <v>0</v>
      </c>
      <c r="M23" s="37" t="n">
        <v>0</v>
      </c>
      <c r="N23" s="37" t="n">
        <v>0</v>
      </c>
    </row>
    <row r="24">
      <c r="A24" s="38" t="inlineStr">
        <is>
          <t>Pré-operacional, treinamento e technical services</t>
        </is>
      </c>
      <c r="B24" s="37" t="n">
        <v>0</v>
      </c>
      <c r="C24" s="37" t="n">
        <v>553750</v>
      </c>
      <c r="D24" s="37" t="n">
        <v>1661250</v>
      </c>
      <c r="E24" s="37" t="n">
        <v>0</v>
      </c>
      <c r="F24" s="37" t="n">
        <v>0</v>
      </c>
      <c r="G24" s="37" t="n">
        <v>0</v>
      </c>
      <c r="H24" s="37" t="n">
        <v>0</v>
      </c>
      <c r="I24" s="37" t="n">
        <v>0</v>
      </c>
      <c r="J24" s="37" t="n">
        <v>0</v>
      </c>
      <c r="K24" s="37" t="n">
        <v>0</v>
      </c>
      <c r="L24" s="37" t="n">
        <v>0</v>
      </c>
      <c r="M24" s="37" t="n">
        <v>0</v>
      </c>
      <c r="N24" s="37" t="n">
        <v>0</v>
      </c>
    </row>
    <row r="25">
      <c r="A25" s="38" t="inlineStr">
        <is>
          <t>Contingência de obra</t>
        </is>
      </c>
      <c r="B25" s="37" t="n">
        <v>1228099.52159427</v>
      </c>
      <c r="C25" s="37" t="n">
        <v>2737156.080099509</v>
      </c>
      <c r="D25" s="37" t="n">
        <v>1616744.398306221</v>
      </c>
      <c r="E25" s="37" t="n">
        <v>0</v>
      </c>
      <c r="F25" s="37" t="n">
        <v>0</v>
      </c>
      <c r="G25" s="37" t="n">
        <v>0</v>
      </c>
      <c r="H25" s="37" t="n">
        <v>0</v>
      </c>
      <c r="I25" s="37" t="n">
        <v>0</v>
      </c>
      <c r="J25" s="37" t="n">
        <v>0</v>
      </c>
      <c r="K25" s="37" t="n">
        <v>0</v>
      </c>
      <c r="L25" s="37" t="n">
        <v>0</v>
      </c>
      <c r="M25" s="37" t="n">
        <v>0</v>
      </c>
      <c r="N25" s="37" t="n">
        <v>0</v>
      </c>
    </row>
    <row r="26">
      <c r="A26" s="39" t="inlineStr">
        <is>
          <t>CAPEX TOTAL</t>
        </is>
      </c>
      <c r="B26" s="40">
        <f>SUM(B9:B25)</f>
        <v/>
      </c>
      <c r="C26" s="40">
        <f>SUM(C9:C25)</f>
        <v/>
      </c>
      <c r="D26" s="40">
        <f>SUM(D9:D25)</f>
        <v/>
      </c>
      <c r="E26" s="40">
        <f>SUM(E9:E25)</f>
        <v/>
      </c>
      <c r="F26" s="40">
        <f>SUM(F9:F25)</f>
        <v/>
      </c>
      <c r="G26" s="40">
        <f>SUM(G9:G25)</f>
        <v/>
      </c>
      <c r="H26" s="40">
        <f>SUM(H9:H25)</f>
        <v/>
      </c>
      <c r="I26" s="40">
        <f>SUM(I9:I25)</f>
        <v/>
      </c>
      <c r="J26" s="40">
        <f>SUM(J9:J25)</f>
        <v/>
      </c>
      <c r="K26" s="40">
        <f>SUM(K9:K25)</f>
        <v/>
      </c>
      <c r="L26" s="40">
        <f>SUM(L9:L25)</f>
        <v/>
      </c>
      <c r="M26" s="40">
        <f>SUM(M9:M25)</f>
        <v/>
      </c>
      <c r="N26" s="40">
        <f>SUM(N9:N25)</f>
        <v/>
      </c>
    </row>
    <row r="27">
      <c r="A27" s="14" t="inlineStr">
        <is>
          <t>CAPEX acumulado</t>
        </is>
      </c>
      <c r="B27" s="37" t="n">
        <v>39181662.36625334</v>
      </c>
      <c r="C27" s="37" t="n">
        <v>91737410.30562887</v>
      </c>
      <c r="D27" s="37" t="n">
        <v>138347000</v>
      </c>
      <c r="E27" s="37" t="n">
        <v>138347000</v>
      </c>
      <c r="F27" s="37" t="n">
        <v>138347000</v>
      </c>
      <c r="G27" s="37" t="n">
        <v>138347000</v>
      </c>
      <c r="H27" s="37" t="n">
        <v>138347000</v>
      </c>
      <c r="I27" s="37" t="n">
        <v>138347000</v>
      </c>
      <c r="J27" s="37" t="n">
        <v>138347000</v>
      </c>
      <c r="K27" s="37" t="n">
        <v>138347000</v>
      </c>
      <c r="L27" s="37" t="n">
        <v>138347000</v>
      </c>
      <c r="M27" s="37" t="n">
        <v>138347000</v>
      </c>
      <c r="N27" s="37" t="n">
        <v>138347000</v>
      </c>
    </row>
    <row r="28">
      <c r="A28" s="14" t="inlineStr">
        <is>
          <t>Curva S — % do período</t>
        </is>
      </c>
      <c r="B28" s="31" t="n">
        <v>0.283212952693252</v>
      </c>
      <c r="C28" s="31" t="n">
        <v>0.3798835387784015</v>
      </c>
      <c r="D28" s="31" t="n">
        <v>0.3369035085283464</v>
      </c>
      <c r="E28" s="31" t="n">
        <v>0</v>
      </c>
      <c r="F28" s="31" t="n">
        <v>0</v>
      </c>
      <c r="G28" s="31" t="n">
        <v>0</v>
      </c>
      <c r="H28" s="31" t="n">
        <v>0</v>
      </c>
      <c r="I28" s="31" t="n">
        <v>0</v>
      </c>
      <c r="J28" s="31" t="n">
        <v>0</v>
      </c>
      <c r="K28" s="31" t="n">
        <v>0</v>
      </c>
      <c r="L28" s="31" t="n">
        <v>0</v>
      </c>
      <c r="M28" s="31" t="n">
        <v>0</v>
      </c>
      <c r="N28" s="31" t="n">
        <v>0</v>
      </c>
    </row>
    <row r="30">
      <c r="A30" s="11" t="inlineStr">
        <is>
          <t>COMPOSIÇÃO POR CLASSE DE ATIVO</t>
        </is>
      </c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>
      <c r="A31" s="38" t="inlineStr">
        <is>
          <t>Terreno</t>
        </is>
      </c>
      <c r="B31" s="37" t="n">
        <v>18500000</v>
      </c>
      <c r="C31" s="37" t="n">
        <v>0</v>
      </c>
      <c r="D31" s="37" t="n">
        <v>0</v>
      </c>
      <c r="E31" s="37" t="n">
        <v>0</v>
      </c>
      <c r="F31" s="37" t="n">
        <v>0</v>
      </c>
      <c r="G31" s="37" t="n">
        <v>0</v>
      </c>
      <c r="H31" s="37" t="n">
        <v>0</v>
      </c>
      <c r="I31" s="37" t="n">
        <v>0</v>
      </c>
      <c r="J31" s="37" t="n">
        <v>0</v>
      </c>
      <c r="K31" s="37" t="n">
        <v>0</v>
      </c>
      <c r="L31" s="37" t="n">
        <v>0</v>
      </c>
      <c r="M31" s="37" t="n">
        <v>0</v>
      </c>
      <c r="N31" s="37" t="n">
        <v>0</v>
      </c>
    </row>
    <row r="32">
      <c r="A32" s="38" t="inlineStr">
        <is>
          <t>Edificações e obra civil</t>
        </is>
      </c>
      <c r="B32" s="37" t="n">
        <v>19544647.25919508</v>
      </c>
      <c r="C32" s="37" t="n">
        <v>43560598.41914007</v>
      </c>
      <c r="D32" s="37" t="n">
        <v>25729754.32166485</v>
      </c>
      <c r="E32" s="37" t="n">
        <v>0</v>
      </c>
      <c r="F32" s="37" t="n">
        <v>0</v>
      </c>
      <c r="G32" s="37" t="n">
        <v>0</v>
      </c>
      <c r="H32" s="37" t="n">
        <v>0</v>
      </c>
      <c r="I32" s="37" t="n">
        <v>0</v>
      </c>
      <c r="J32" s="37" t="n">
        <v>0</v>
      </c>
      <c r="K32" s="37" t="n">
        <v>0</v>
      </c>
      <c r="L32" s="37" t="n">
        <v>0</v>
      </c>
      <c r="M32" s="37" t="n">
        <v>0</v>
      </c>
      <c r="N32" s="37" t="n">
        <v>0</v>
      </c>
    </row>
    <row r="33">
      <c r="A33" s="38" t="inlineStr">
        <is>
          <t>FF&amp;E, OS&amp;E e equipamentos</t>
        </is>
      </c>
      <c r="B33" s="37" t="n">
        <v>0</v>
      </c>
      <c r="C33" s="37" t="n">
        <v>5468750</v>
      </c>
      <c r="D33" s="37" t="n">
        <v>16406250</v>
      </c>
      <c r="E33" s="37" t="n">
        <v>0</v>
      </c>
      <c r="F33" s="37" t="n">
        <v>0</v>
      </c>
      <c r="G33" s="37" t="n">
        <v>0</v>
      </c>
      <c r="H33" s="37" t="n">
        <v>0</v>
      </c>
      <c r="I33" s="37" t="n">
        <v>0</v>
      </c>
      <c r="J33" s="37" t="n">
        <v>0</v>
      </c>
      <c r="K33" s="37" t="n">
        <v>0</v>
      </c>
      <c r="L33" s="37" t="n">
        <v>0</v>
      </c>
      <c r="M33" s="37" t="n">
        <v>0</v>
      </c>
      <c r="N33" s="37" t="n">
        <v>0</v>
      </c>
    </row>
    <row r="34">
      <c r="A34" s="38" t="inlineStr">
        <is>
          <t>Soft costs</t>
        </is>
      </c>
      <c r="B34" s="37" t="n">
        <v>1137015.107058256</v>
      </c>
      <c r="C34" s="37" t="n">
        <v>2534149.520235446</v>
      </c>
      <c r="D34" s="37" t="n">
        <v>1496835.372706297</v>
      </c>
      <c r="E34" s="37" t="n">
        <v>0</v>
      </c>
      <c r="F34" s="37" t="n">
        <v>0</v>
      </c>
      <c r="G34" s="37" t="n">
        <v>0</v>
      </c>
      <c r="H34" s="37" t="n">
        <v>0</v>
      </c>
      <c r="I34" s="37" t="n">
        <v>0</v>
      </c>
      <c r="J34" s="37" t="n">
        <v>0</v>
      </c>
      <c r="K34" s="37" t="n">
        <v>0</v>
      </c>
      <c r="L34" s="37" t="n">
        <v>0</v>
      </c>
      <c r="M34" s="37" t="n">
        <v>0</v>
      </c>
      <c r="N34" s="37" t="n">
        <v>0</v>
      </c>
    </row>
    <row r="35">
      <c r="A35" s="38" t="inlineStr">
        <is>
          <t>Pré-operacional e marketing</t>
        </is>
      </c>
      <c r="B35" s="37" t="n">
        <v>0</v>
      </c>
      <c r="C35" s="37" t="n">
        <v>992250</v>
      </c>
      <c r="D35" s="37" t="n">
        <v>2976750</v>
      </c>
      <c r="E35" s="37" t="n">
        <v>0</v>
      </c>
      <c r="F35" s="37" t="n">
        <v>0</v>
      </c>
      <c r="G35" s="37" t="n">
        <v>0</v>
      </c>
      <c r="H35" s="37" t="n">
        <v>0</v>
      </c>
      <c r="I35" s="37" t="n">
        <v>0</v>
      </c>
      <c r="J35" s="37" t="n">
        <v>0</v>
      </c>
      <c r="K35" s="37" t="n">
        <v>0</v>
      </c>
      <c r="L35" s="37" t="n">
        <v>0</v>
      </c>
      <c r="M35" s="37" t="n">
        <v>0</v>
      </c>
      <c r="N35" s="37" t="n">
        <v>0</v>
      </c>
    </row>
    <row r="36">
      <c r="A36" s="39" t="inlineStr">
        <is>
          <t>Total por classe (confere com CAPEX total)</t>
        </is>
      </c>
      <c r="B36" s="40">
        <f>SUM(B31:B35)</f>
        <v/>
      </c>
      <c r="C36" s="40">
        <f>SUM(C31:C35)</f>
        <v/>
      </c>
      <c r="D36" s="40">
        <f>SUM(D31:D35)</f>
        <v/>
      </c>
      <c r="E36" s="40">
        <f>SUM(E31:E35)</f>
        <v/>
      </c>
      <c r="F36" s="40">
        <f>SUM(F31:F35)</f>
        <v/>
      </c>
      <c r="G36" s="40">
        <f>SUM(G31:G35)</f>
        <v/>
      </c>
      <c r="H36" s="40">
        <f>SUM(H31:H35)</f>
        <v/>
      </c>
      <c r="I36" s="40">
        <f>SUM(I31:I35)</f>
        <v/>
      </c>
      <c r="J36" s="40">
        <f>SUM(J31:J35)</f>
        <v/>
      </c>
      <c r="K36" s="40">
        <f>SUM(K31:K35)</f>
        <v/>
      </c>
      <c r="L36" s="40">
        <f>SUM(L31:L35)</f>
        <v/>
      </c>
      <c r="M36" s="40">
        <f>SUM(M31:M35)</f>
        <v/>
      </c>
      <c r="N36" s="40">
        <f>SUM(N31:N35)</f>
        <v/>
      </c>
    </row>
    <row r="38">
      <c r="A38" s="11" t="inlineStr">
        <is>
          <t>MÉTRICAS DE CUSTO</t>
        </is>
      </c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</row>
    <row r="39">
      <c r="A39" s="12" t="inlineStr">
        <is>
          <t>CAPEX total (R$)</t>
        </is>
      </c>
      <c r="B39" s="41" t="n">
        <v>138347000</v>
      </c>
    </row>
    <row r="40">
      <c r="A40" s="12" t="inlineStr">
        <is>
          <t>Orçamento declarado no book (R$)</t>
        </is>
      </c>
      <c r="B40" s="41" t="n">
        <v>138347000</v>
      </c>
    </row>
    <row r="41">
      <c r="A41" s="12" t="inlineStr">
        <is>
          <t>Diferença</t>
        </is>
      </c>
      <c r="B41" s="41" t="n">
        <v>0</v>
      </c>
    </row>
    <row r="42">
      <c r="A42" s="12" t="inlineStr">
        <is>
          <t>CAPEX por chave (R$)</t>
        </is>
      </c>
      <c r="B42" s="41" t="n">
        <v>596323.275862069</v>
      </c>
    </row>
    <row r="43">
      <c r="A43" s="12" t="inlineStr">
        <is>
          <t>CAPEX por m² construído (R$)</t>
        </is>
      </c>
      <c r="B43" s="32" t="n">
        <v>8773.725562567501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1C242B"/>
    <outlinePr summaryBelow="1" summaryRight="1"/>
    <pageSetUpPr/>
  </sheetPr>
  <dimension ref="A2:G19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</cols>
  <sheetData>
    <row r="2">
      <c r="A2" s="1" t="inlineStr">
        <is>
          <t>Fontes e Aplicações</t>
        </is>
      </c>
    </row>
    <row r="3">
      <c r="A3" s="2" t="inlineStr">
        <is>
          <t>Teste de equilíbrio do funding do projeto.</t>
        </is>
      </c>
    </row>
    <row r="4">
      <c r="A4" s="3" t="n"/>
      <c r="B4" s="3" t="n"/>
      <c r="C4" s="3" t="n"/>
      <c r="D4" s="3" t="n"/>
      <c r="E4" s="3" t="n"/>
      <c r="F4" s="3" t="n"/>
    </row>
    <row r="6">
      <c r="A6" s="16" t="inlineStr">
        <is>
          <t>Fontes</t>
        </is>
      </c>
      <c r="B6" s="16" t="inlineStr">
        <is>
          <t>R$</t>
        </is>
      </c>
      <c r="C6" s="16" t="inlineStr">
        <is>
          <t>%</t>
        </is>
      </c>
      <c r="D6" s="16" t="inlineStr"/>
      <c r="E6" s="16" t="inlineStr">
        <is>
          <t>Aplicações</t>
        </is>
      </c>
      <c r="F6" s="16" t="inlineStr">
        <is>
          <t>R$</t>
        </is>
      </c>
      <c r="G6" s="16" t="inlineStr">
        <is>
          <t>%</t>
        </is>
      </c>
    </row>
    <row r="7">
      <c r="A7" s="14" t="inlineStr">
        <is>
          <t>Dívida (project finance)</t>
        </is>
      </c>
      <c r="B7" s="37" t="n">
        <v>34586750</v>
      </c>
      <c r="C7" s="31" t="n">
        <v>0.2459293414210371</v>
      </c>
      <c r="E7" s="14" t="inlineStr">
        <is>
          <t>CAPEX do empreendimento</t>
        </is>
      </c>
      <c r="F7" s="37" t="n">
        <v>138347000</v>
      </c>
      <c r="G7" s="31" t="n">
        <v>0.9837173656841485</v>
      </c>
    </row>
    <row r="8">
      <c r="A8" s="14" t="inlineStr">
        <is>
          <t>Equity do sponsor</t>
        </is>
      </c>
      <c r="B8" s="37" t="n">
        <v>106050189.8630911</v>
      </c>
      <c r="C8" s="31" t="n">
        <v>0.7540706585789627</v>
      </c>
      <c r="E8" s="14" t="inlineStr">
        <is>
          <t>Taxas de estruturação da dívida</t>
        </is>
      </c>
      <c r="F8" s="37" t="n">
        <v>518801.25</v>
      </c>
      <c r="G8" s="31" t="n">
        <v>0.003688940121315557</v>
      </c>
    </row>
    <row r="9">
      <c r="E9" s="14" t="inlineStr">
        <is>
          <t>Caixa mínimo de abertura</t>
        </is>
      </c>
      <c r="F9" s="37" t="n">
        <v>1771138.613091098</v>
      </c>
      <c r="G9" s="31" t="n">
        <v>0.01259369419453585</v>
      </c>
    </row>
    <row r="10">
      <c r="A10" s="12" t="inlineStr">
        <is>
          <t>TOTAL DE FONTES</t>
        </is>
      </c>
      <c r="B10" s="41">
        <f>SUM(B7:B9)</f>
        <v/>
      </c>
      <c r="E10" s="12" t="inlineStr">
        <is>
          <t>TOTAL DE APLICAÇÕES</t>
        </is>
      </c>
      <c r="F10" s="41">
        <f>SUM(F7:F9)</f>
        <v/>
      </c>
    </row>
    <row r="12">
      <c r="A12" s="12" t="inlineStr">
        <is>
          <t>Teste: Fontes − Aplicações = 0</t>
        </is>
      </c>
      <c r="B12" s="41">
        <f>B10-F10</f>
        <v/>
      </c>
      <c r="C12" s="13">
        <f>IF(ABS(B12)&lt;1,"APROVADO","REPROVADO")</f>
        <v/>
      </c>
    </row>
    <row r="14">
      <c r="A14" s="11" t="inlineStr">
        <is>
          <t>ESTRUTURA DE CAPITAL</t>
        </is>
      </c>
      <c r="B14" s="11" t="n"/>
      <c r="C14" s="11" t="n"/>
      <c r="D14" s="11" t="n"/>
      <c r="E14" s="11" t="n"/>
      <c r="F14" s="11" t="n"/>
    </row>
    <row r="15">
      <c r="A15" s="12" t="inlineStr">
        <is>
          <t>LTC (dívida / CAPEX)</t>
        </is>
      </c>
      <c r="B15" s="42" t="n">
        <v>0.25</v>
      </c>
    </row>
    <row r="16">
      <c r="A16" s="12" t="inlineStr">
        <is>
          <t>Equity total (R$)</t>
        </is>
      </c>
      <c r="B16" s="41" t="n">
        <v>106050189.8630911</v>
      </c>
    </row>
    <row r="17">
      <c r="A17" s="12" t="inlineStr">
        <is>
          <t>Dívida contratada (R$)</t>
        </is>
      </c>
      <c r="B17" s="41" t="n">
        <v>34586750</v>
      </c>
    </row>
    <row r="18">
      <c r="A18" s="12" t="inlineStr">
        <is>
          <t>Taxa de estruturação (R$)</t>
        </is>
      </c>
      <c r="B18" s="41" t="n">
        <v>518801.25</v>
      </c>
    </row>
    <row r="19">
      <c r="A19" s="12" t="inlineStr">
        <is>
          <t>Caixa mínimo de abertura (R$)</t>
        </is>
      </c>
      <c r="B19" s="41" t="n">
        <v>1771138.613091098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C242B"/>
    <outlinePr summaryBelow="1" summaryRight="1"/>
    <pageSetUpPr/>
  </sheetPr>
  <dimension ref="A2:N17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Funding Engine</t>
        </is>
      </c>
    </row>
    <row r="3">
      <c r="A3" s="2" t="inlineStr">
        <is>
          <t>Chamadas de capital sincronizadas com a curva S de obra.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38" t="inlineStr">
        <is>
          <t>CAPEX do período</t>
        </is>
      </c>
      <c r="B9" s="37" t="n">
        <v>39181662.36625334</v>
      </c>
      <c r="C9" s="37" t="n">
        <v>52555747.93937552</v>
      </c>
      <c r="D9" s="37" t="n">
        <v>46609589.69437114</v>
      </c>
      <c r="E9" s="37" t="n">
        <v>0</v>
      </c>
      <c r="F9" s="37" t="n">
        <v>0</v>
      </c>
      <c r="G9" s="37" t="n">
        <v>0</v>
      </c>
      <c r="H9" s="37" t="n">
        <v>0</v>
      </c>
      <c r="I9" s="37" t="n">
        <v>0</v>
      </c>
      <c r="J9" s="37" t="n">
        <v>0</v>
      </c>
      <c r="K9" s="37" t="n">
        <v>0</v>
      </c>
      <c r="L9" s="37" t="n">
        <v>0</v>
      </c>
      <c r="M9" s="37" t="n">
        <v>0</v>
      </c>
      <c r="N9" s="37" t="n">
        <v>0</v>
      </c>
    </row>
    <row r="10">
      <c r="A10" s="38" t="inlineStr">
        <is>
          <t>Saque de dívida</t>
        </is>
      </c>
      <c r="B10" s="37" t="n">
        <v>9795415.591563335</v>
      </c>
      <c r="C10" s="37" t="n">
        <v>13138936.98484388</v>
      </c>
      <c r="D10" s="37" t="n">
        <v>11652397.42359279</v>
      </c>
      <c r="E10" s="37" t="n">
        <v>0</v>
      </c>
      <c r="F10" s="37" t="n">
        <v>0</v>
      </c>
      <c r="G10" s="37" t="n">
        <v>0</v>
      </c>
      <c r="H10" s="37" t="n">
        <v>0</v>
      </c>
      <c r="I10" s="37" t="n">
        <v>0</v>
      </c>
      <c r="J10" s="37" t="n">
        <v>0</v>
      </c>
      <c r="K10" s="37" t="n">
        <v>0</v>
      </c>
      <c r="L10" s="37" t="n">
        <v>0</v>
      </c>
      <c r="M10" s="37" t="n">
        <v>0</v>
      </c>
      <c r="N10" s="37" t="n">
        <v>0</v>
      </c>
    </row>
    <row r="11">
      <c r="A11" s="38" t="inlineStr">
        <is>
          <t>Chamada de equity</t>
        </is>
      </c>
      <c r="B11" s="37" t="n">
        <v>29905048.02469</v>
      </c>
      <c r="C11" s="37" t="n">
        <v>39416810.95453164</v>
      </c>
      <c r="D11" s="37" t="n">
        <v>36728330.88386945</v>
      </c>
      <c r="E11" s="37" t="n">
        <v>0</v>
      </c>
      <c r="F11" s="37" t="n">
        <v>0</v>
      </c>
      <c r="G11" s="37" t="n">
        <v>0</v>
      </c>
      <c r="H11" s="37" t="n">
        <v>0</v>
      </c>
      <c r="I11" s="37" t="n">
        <v>0</v>
      </c>
      <c r="J11" s="37" t="n">
        <v>0</v>
      </c>
      <c r="K11" s="37" t="n">
        <v>0</v>
      </c>
      <c r="L11" s="37" t="n">
        <v>0</v>
      </c>
      <c r="M11" s="37" t="n">
        <v>0</v>
      </c>
      <c r="N11" s="37" t="n">
        <v>0</v>
      </c>
    </row>
    <row r="12">
      <c r="A12" s="39" t="inlineStr">
        <is>
          <t>Total de fontes no período</t>
        </is>
      </c>
      <c r="B12" s="40">
        <f>B10+B11</f>
        <v/>
      </c>
      <c r="C12" s="40">
        <f>C10+C11</f>
        <v/>
      </c>
      <c r="D12" s="40">
        <f>D10+D11</f>
        <v/>
      </c>
      <c r="E12" s="40">
        <f>E10+E11</f>
        <v/>
      </c>
      <c r="F12" s="40">
        <f>F10+F11</f>
        <v/>
      </c>
      <c r="G12" s="40">
        <f>G10+G11</f>
        <v/>
      </c>
      <c r="H12" s="40">
        <f>H10+H11</f>
        <v/>
      </c>
      <c r="I12" s="40">
        <f>I10+I11</f>
        <v/>
      </c>
      <c r="J12" s="40">
        <f>J10+J11</f>
        <v/>
      </c>
      <c r="K12" s="40">
        <f>K10+K11</f>
        <v/>
      </c>
      <c r="L12" s="40">
        <f>L10+L11</f>
        <v/>
      </c>
      <c r="M12" s="40">
        <f>M10+M11</f>
        <v/>
      </c>
      <c r="N12" s="40">
        <f>N10+N11</f>
        <v/>
      </c>
    </row>
    <row r="14">
      <c r="A14" s="14" t="inlineStr">
        <is>
          <t>Equity acumulado</t>
        </is>
      </c>
      <c r="B14" s="37" t="n">
        <v>29905048.02469</v>
      </c>
      <c r="C14" s="37" t="n">
        <v>69321858.97922164</v>
      </c>
      <c r="D14" s="37" t="n">
        <v>106050189.8630911</v>
      </c>
      <c r="E14" s="37" t="n">
        <v>106050189.8630911</v>
      </c>
      <c r="F14" s="37" t="n">
        <v>106050189.8630911</v>
      </c>
      <c r="G14" s="37" t="n">
        <v>106050189.8630911</v>
      </c>
      <c r="H14" s="37" t="n">
        <v>106050189.8630911</v>
      </c>
      <c r="I14" s="37" t="n">
        <v>106050189.8630911</v>
      </c>
      <c r="J14" s="37" t="n">
        <v>106050189.8630911</v>
      </c>
      <c r="K14" s="37" t="n">
        <v>106050189.8630911</v>
      </c>
      <c r="L14" s="37" t="n">
        <v>106050189.8630911</v>
      </c>
      <c r="M14" s="37" t="n">
        <v>106050189.8630911</v>
      </c>
      <c r="N14" s="37" t="n">
        <v>106050189.8630911</v>
      </c>
    </row>
    <row r="15">
      <c r="A15" s="14" t="inlineStr">
        <is>
          <t>Dívida sacada acumulada</t>
        </is>
      </c>
      <c r="B15" s="37" t="n">
        <v>9795415.591563335</v>
      </c>
      <c r="C15" s="37" t="n">
        <v>22934352.57640722</v>
      </c>
      <c r="D15" s="37" t="n">
        <v>34586750</v>
      </c>
      <c r="E15" s="37" t="n">
        <v>34586750</v>
      </c>
      <c r="F15" s="37" t="n">
        <v>34586750</v>
      </c>
      <c r="G15" s="37" t="n">
        <v>34586750</v>
      </c>
      <c r="H15" s="37" t="n">
        <v>34586750</v>
      </c>
      <c r="I15" s="37" t="n">
        <v>34586750</v>
      </c>
      <c r="J15" s="37" t="n">
        <v>34586750</v>
      </c>
      <c r="K15" s="37" t="n">
        <v>34586750</v>
      </c>
      <c r="L15" s="37" t="n">
        <v>34586750</v>
      </c>
      <c r="M15" s="37" t="n">
        <v>34586750</v>
      </c>
      <c r="N15" s="37" t="n">
        <v>34586750</v>
      </c>
    </row>
    <row r="16">
      <c r="A16" s="14" t="inlineStr">
        <is>
          <t>Distribuições ao equity</t>
        </is>
      </c>
      <c r="B16" s="37" t="n">
        <v>0</v>
      </c>
      <c r="C16" s="37" t="n">
        <v>0</v>
      </c>
      <c r="D16" s="37" t="n">
        <v>0</v>
      </c>
      <c r="E16" s="37" t="n">
        <v>2501420.054483724</v>
      </c>
      <c r="F16" s="37" t="n">
        <v>2394722.106565322</v>
      </c>
      <c r="G16" s="37" t="n">
        <v>4624514.859148392</v>
      </c>
      <c r="H16" s="37" t="n">
        <v>5363437.627002453</v>
      </c>
      <c r="I16" s="37" t="n">
        <v>5977932.883443682</v>
      </c>
      <c r="J16" s="37" t="n">
        <v>6625697.108212819</v>
      </c>
      <c r="K16" s="37" t="n">
        <v>7289202.129637321</v>
      </c>
      <c r="L16" s="37" t="n">
        <v>7994523.343106108</v>
      </c>
      <c r="M16" s="37" t="n">
        <v>8060266.103444805</v>
      </c>
      <c r="N16" s="37" t="n">
        <v>8649976.575252129</v>
      </c>
    </row>
    <row r="17">
      <c r="A17" s="39" t="inlineStr">
        <is>
          <t>Fluxo líquido do equity</t>
        </is>
      </c>
      <c r="B17" s="40" t="n">
        <v>-29905048.02469</v>
      </c>
      <c r="C17" s="40" t="n">
        <v>-39416810.95453164</v>
      </c>
      <c r="D17" s="40" t="n">
        <v>-36728330.88386945</v>
      </c>
      <c r="E17" s="40" t="n">
        <v>2501420.054483724</v>
      </c>
      <c r="F17" s="40" t="n">
        <v>2394722.106565322</v>
      </c>
      <c r="G17" s="40" t="n">
        <v>4624514.859148392</v>
      </c>
      <c r="H17" s="40" t="n">
        <v>5363437.627002453</v>
      </c>
      <c r="I17" s="40" t="n">
        <v>5977932.883443682</v>
      </c>
      <c r="J17" s="40" t="n">
        <v>6625697.108212819</v>
      </c>
      <c r="K17" s="40" t="n">
        <v>7289202.129637321</v>
      </c>
      <c r="L17" s="40" t="n">
        <v>7994523.343106108</v>
      </c>
      <c r="M17" s="40" t="n">
        <v>8060266.103444805</v>
      </c>
      <c r="N17" s="40" t="n">
        <v>8649976.575252129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C242B"/>
    <outlinePr summaryBelow="1" summaryRight="1"/>
    <pageSetUpPr/>
  </sheetPr>
  <dimension ref="A2:N20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Debt Engine</t>
        </is>
      </c>
    </row>
    <row r="3">
      <c r="A3" s="2" t="inlineStr">
        <is>
          <t>Sistema SAC · carência de 42 meses · prazo total de 18 anos · juros capitalizados na obra.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14" t="inlineStr">
        <is>
          <t>Saldo de abertura</t>
        </is>
      </c>
      <c r="B9" s="37" t="n">
        <v>0</v>
      </c>
      <c r="C9" s="37" t="n">
        <v>10374079.76763494</v>
      </c>
      <c r="D9" s="37" t="n">
        <v>25514896.97940454</v>
      </c>
      <c r="E9" s="37" t="n">
        <v>40870244.85891271</v>
      </c>
      <c r="F9" s="37" t="n">
        <v>40870244.85891271</v>
      </c>
      <c r="G9" s="37" t="n">
        <v>37950941.65470466</v>
      </c>
      <c r="H9" s="37" t="n">
        <v>35031638.45049661</v>
      </c>
      <c r="I9" s="37" t="n">
        <v>32112335.24628856</v>
      </c>
      <c r="J9" s="37" t="n">
        <v>29193032.04208051</v>
      </c>
      <c r="K9" s="37" t="n">
        <v>26273728.83787246</v>
      </c>
      <c r="L9" s="37" t="n">
        <v>23354425.63366441</v>
      </c>
      <c r="M9" s="37" t="n">
        <v>20435122.42945636</v>
      </c>
      <c r="N9" s="37" t="n">
        <v>17515819.22524831</v>
      </c>
    </row>
    <row r="10">
      <c r="A10" s="38" t="inlineStr">
        <is>
          <t>(+) Saques</t>
        </is>
      </c>
      <c r="B10" s="37" t="n">
        <v>9795415.591563335</v>
      </c>
      <c r="C10" s="37" t="n">
        <v>13138936.98484388</v>
      </c>
      <c r="D10" s="37" t="n">
        <v>11652397.42359279</v>
      </c>
      <c r="E10" s="37" t="n">
        <v>0</v>
      </c>
      <c r="F10" s="37" t="n">
        <v>0</v>
      </c>
      <c r="G10" s="37" t="n">
        <v>0</v>
      </c>
      <c r="H10" s="37" t="n">
        <v>0</v>
      </c>
      <c r="I10" s="37" t="n">
        <v>0</v>
      </c>
      <c r="J10" s="37" t="n">
        <v>0</v>
      </c>
      <c r="K10" s="37" t="n">
        <v>0</v>
      </c>
      <c r="L10" s="37" t="n">
        <v>0</v>
      </c>
      <c r="M10" s="37" t="n">
        <v>0</v>
      </c>
      <c r="N10" s="37" t="n">
        <v>0</v>
      </c>
    </row>
    <row r="11">
      <c r="A11" s="38" t="inlineStr">
        <is>
          <t>(+) Juros capitalizados</t>
        </is>
      </c>
      <c r="B11" s="37" t="n">
        <v>578664.1760716039</v>
      </c>
      <c r="C11" s="37" t="n">
        <v>2001880.22692572</v>
      </c>
      <c r="D11" s="37" t="n">
        <v>3702950.455915389</v>
      </c>
      <c r="E11" s="37" t="n">
        <v>0</v>
      </c>
      <c r="F11" s="37" t="n">
        <v>0</v>
      </c>
      <c r="G11" s="37" t="n">
        <v>0</v>
      </c>
      <c r="H11" s="37" t="n">
        <v>0</v>
      </c>
      <c r="I11" s="37" t="n">
        <v>0</v>
      </c>
      <c r="J11" s="37" t="n">
        <v>0</v>
      </c>
      <c r="K11" s="37" t="n">
        <v>0</v>
      </c>
      <c r="L11" s="37" t="n">
        <v>0</v>
      </c>
      <c r="M11" s="37" t="n">
        <v>0</v>
      </c>
      <c r="N11" s="37" t="n">
        <v>0</v>
      </c>
    </row>
    <row r="12">
      <c r="A12" s="38" t="inlineStr">
        <is>
          <t>(−) Amortização</t>
        </is>
      </c>
      <c r="B12" s="37" t="n">
        <v>-0</v>
      </c>
      <c r="C12" s="37" t="n">
        <v>-0</v>
      </c>
      <c r="D12" s="37" t="n">
        <v>-0</v>
      </c>
      <c r="E12" s="37" t="n">
        <v>-0</v>
      </c>
      <c r="F12" s="37" t="n">
        <v>-2919303.204208051</v>
      </c>
      <c r="G12" s="37" t="n">
        <v>-2919303.204208051</v>
      </c>
      <c r="H12" s="37" t="n">
        <v>-2919303.204208051</v>
      </c>
      <c r="I12" s="37" t="n">
        <v>-2919303.204208051</v>
      </c>
      <c r="J12" s="37" t="n">
        <v>-2919303.204208051</v>
      </c>
      <c r="K12" s="37" t="n">
        <v>-2919303.204208051</v>
      </c>
      <c r="L12" s="37" t="n">
        <v>-2919303.204208051</v>
      </c>
      <c r="M12" s="37" t="n">
        <v>-2919303.204208051</v>
      </c>
      <c r="N12" s="37" t="n">
        <v>-2919303.204208051</v>
      </c>
    </row>
    <row r="13">
      <c r="A13" s="39" t="inlineStr">
        <is>
          <t>Saldo de fechamento</t>
        </is>
      </c>
      <c r="B13" s="40">
        <f>B9+B10+B11+B12</f>
        <v/>
      </c>
      <c r="C13" s="40">
        <f>C9+C10+C11+C12</f>
        <v/>
      </c>
      <c r="D13" s="40">
        <f>D9+D10+D11+D12</f>
        <v/>
      </c>
      <c r="E13" s="40">
        <f>E9+E10+E11+E12</f>
        <v/>
      </c>
      <c r="F13" s="40">
        <f>F9+F10+F11+F12</f>
        <v/>
      </c>
      <c r="G13" s="40">
        <f>G9+G10+G11+G12</f>
        <v/>
      </c>
      <c r="H13" s="40">
        <f>H9+H10+H11+H12</f>
        <v/>
      </c>
      <c r="I13" s="40">
        <f>I9+I10+I11+I12</f>
        <v/>
      </c>
      <c r="J13" s="40">
        <f>J9+J10+J11+J12</f>
        <v/>
      </c>
      <c r="K13" s="40">
        <f>K9+K10+K11+K12</f>
        <v/>
      </c>
      <c r="L13" s="40">
        <f>L9+L10+L11+L12</f>
        <v/>
      </c>
      <c r="M13" s="40">
        <f>M9+M10+M11+M12</f>
        <v/>
      </c>
      <c r="N13" s="40">
        <f>N9+N10+N11+N12</f>
        <v/>
      </c>
    </row>
    <row r="15">
      <c r="A15" s="14" t="inlineStr">
        <is>
          <t>Juros do exercício (despesa)</t>
        </is>
      </c>
      <c r="B15" s="37" t="n">
        <v>0</v>
      </c>
      <c r="C15" s="37" t="n">
        <v>0</v>
      </c>
      <c r="D15" s="37" t="n">
        <v>0</v>
      </c>
      <c r="E15" s="37" t="n">
        <v>4828819.430080536</v>
      </c>
      <c r="F15" s="37" t="n">
        <v>4828819.430080536</v>
      </c>
      <c r="G15" s="37" t="n">
        <v>4483903.756503355</v>
      </c>
      <c r="H15" s="37" t="n">
        <v>4138988.082926173</v>
      </c>
      <c r="I15" s="37" t="n">
        <v>3794072.409348992</v>
      </c>
      <c r="J15" s="37" t="n">
        <v>3449156.735771811</v>
      </c>
      <c r="K15" s="37" t="n">
        <v>3104241.06219463</v>
      </c>
      <c r="L15" s="37" t="n">
        <v>2759325.388617449</v>
      </c>
      <c r="M15" s="37" t="n">
        <v>2414409.715040268</v>
      </c>
      <c r="N15" s="37" t="n">
        <v>2069494.041463087</v>
      </c>
    </row>
    <row r="16">
      <c r="A16" s="39" t="inlineStr">
        <is>
          <t>Serviço da dívida (juros + amortização)</t>
        </is>
      </c>
      <c r="B16" s="40" t="n">
        <v>0</v>
      </c>
      <c r="C16" s="40" t="n">
        <v>0</v>
      </c>
      <c r="D16" s="40" t="n">
        <v>0</v>
      </c>
      <c r="E16" s="40" t="n">
        <v>4828819.430080536</v>
      </c>
      <c r="F16" s="40" t="n">
        <v>7748122.634288587</v>
      </c>
      <c r="G16" s="40" t="n">
        <v>7403206.960711406</v>
      </c>
      <c r="H16" s="40" t="n">
        <v>7058291.287134225</v>
      </c>
      <c r="I16" s="40" t="n">
        <v>6713375.613557043</v>
      </c>
      <c r="J16" s="40" t="n">
        <v>6368459.939979862</v>
      </c>
      <c r="K16" s="40" t="n">
        <v>6023544.26640268</v>
      </c>
      <c r="L16" s="40" t="n">
        <v>5678628.5928255</v>
      </c>
      <c r="M16" s="40" t="n">
        <v>5333712.919248318</v>
      </c>
      <c r="N16" s="40" t="n">
        <v>4988797.245671138</v>
      </c>
    </row>
    <row r="17">
      <c r="A17" s="14" t="inlineStr">
        <is>
          <t>NOI disponível para o serviço da dívida</t>
        </is>
      </c>
      <c r="B17" s="37" t="n">
        <v>0</v>
      </c>
      <c r="C17" s="37" t="n">
        <v>0</v>
      </c>
      <c r="D17" s="37" t="n">
        <v>0</v>
      </c>
      <c r="E17" s="37" t="n">
        <v>7757068.327971601</v>
      </c>
      <c r="F17" s="37" t="n">
        <v>10284813.19867983</v>
      </c>
      <c r="G17" s="37" t="n">
        <v>12362786.88788544</v>
      </c>
      <c r="H17" s="37" t="n">
        <v>12870294.72048765</v>
      </c>
      <c r="I17" s="37" t="n">
        <v>13327852.8808165</v>
      </c>
      <c r="J17" s="37" t="n">
        <v>13836558.39660323</v>
      </c>
      <c r="K17" s="37" t="n">
        <v>14363457.00119557</v>
      </c>
      <c r="L17" s="37" t="n">
        <v>14948126.99726274</v>
      </c>
      <c r="M17" s="37" t="n">
        <v>15474147.04387265</v>
      </c>
      <c r="N17" s="37" t="n">
        <v>16059128.1789488</v>
      </c>
    </row>
    <row r="18">
      <c r="A18" s="39" t="inlineStr">
        <is>
          <t>DSCR</t>
        </is>
      </c>
      <c r="B18" s="43">
        <f>IF(B16&gt;0,B17/B16,"")</f>
        <v/>
      </c>
      <c r="C18" s="43">
        <f>IF(C16&gt;0,C17/C16,"")</f>
        <v/>
      </c>
      <c r="D18" s="43">
        <f>IF(D16&gt;0,D17/D16,"")</f>
        <v/>
      </c>
      <c r="E18" s="43">
        <f>IF(E16&gt;0,E17/E16,"")</f>
        <v/>
      </c>
      <c r="F18" s="43">
        <f>IF(F16&gt;0,F17/F16,"")</f>
        <v/>
      </c>
      <c r="G18" s="43">
        <f>IF(G16&gt;0,G17/G16,"")</f>
        <v/>
      </c>
      <c r="H18" s="43">
        <f>IF(H16&gt;0,H17/H16,"")</f>
        <v/>
      </c>
      <c r="I18" s="43">
        <f>IF(I16&gt;0,I17/I16,"")</f>
        <v/>
      </c>
      <c r="J18" s="43">
        <f>IF(J16&gt;0,J17/J16,"")</f>
        <v/>
      </c>
      <c r="K18" s="43">
        <f>IF(K16&gt;0,K17/K16,"")</f>
        <v/>
      </c>
      <c r="L18" s="43">
        <f>IF(L16&gt;0,L17/L16,"")</f>
        <v/>
      </c>
      <c r="M18" s="43">
        <f>IF(M16&gt;0,M17/M16,"")</f>
        <v/>
      </c>
      <c r="N18" s="43">
        <f>IF(N16&gt;0,N17/N16,"")</f>
        <v/>
      </c>
    </row>
    <row r="20">
      <c r="A20" s="12" t="inlineStr">
        <is>
          <t>Taxa de juros contratada (link: Economic Assumptions)</t>
        </is>
      </c>
      <c r="B20" s="44" t="n">
        <v>0.11815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C242B"/>
    <outlinePr summaryBelow="1" summaryRight="1"/>
    <pageSetUpPr/>
  </sheetPr>
  <dimension ref="A2:N32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Revenue Engine</t>
        </is>
      </c>
    </row>
    <row r="3">
      <c r="A3" s="2" t="inlineStr">
        <is>
          <t>Receita por centro de resultado, dirigida por driver físico.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11" t="inlineStr">
        <is>
          <t>HOSPEDAGEM</t>
        </is>
      </c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38" t="inlineStr">
        <is>
          <t>Room nights disponíveis</t>
        </is>
      </c>
      <c r="B10" s="37" t="n">
        <v>0</v>
      </c>
      <c r="C10" s="37" t="n">
        <v>0</v>
      </c>
      <c r="D10" s="37" t="n">
        <v>0</v>
      </c>
      <c r="E10" s="37" t="n">
        <v>84680</v>
      </c>
      <c r="F10" s="37" t="n">
        <v>84680</v>
      </c>
      <c r="G10" s="37" t="n">
        <v>84680</v>
      </c>
      <c r="H10" s="37" t="n">
        <v>84912</v>
      </c>
      <c r="I10" s="37" t="n">
        <v>84680</v>
      </c>
      <c r="J10" s="37" t="n">
        <v>84680</v>
      </c>
      <c r="K10" s="37" t="n">
        <v>84680</v>
      </c>
      <c r="L10" s="37" t="n">
        <v>84912</v>
      </c>
      <c r="M10" s="37" t="n">
        <v>84680</v>
      </c>
      <c r="N10" s="37" t="n">
        <v>84680</v>
      </c>
    </row>
    <row r="11">
      <c r="A11" s="38" t="inlineStr">
        <is>
          <t>Ocupação</t>
        </is>
      </c>
      <c r="B11" s="31" t="n">
        <v>0</v>
      </c>
      <c r="C11" s="31" t="n">
        <v>0</v>
      </c>
      <c r="D11" s="31" t="n">
        <v>0</v>
      </c>
      <c r="E11" s="31" t="n">
        <v>0.5145</v>
      </c>
      <c r="F11" s="31" t="n">
        <v>0.623</v>
      </c>
      <c r="G11" s="31" t="n">
        <v>0.7</v>
      </c>
      <c r="H11" s="31" t="n">
        <v>0.7</v>
      </c>
      <c r="I11" s="31" t="n">
        <v>0.7</v>
      </c>
      <c r="J11" s="31" t="n">
        <v>0.7</v>
      </c>
      <c r="K11" s="31" t="n">
        <v>0.7</v>
      </c>
      <c r="L11" s="31" t="n">
        <v>0.7</v>
      </c>
      <c r="M11" s="31" t="n">
        <v>0.7</v>
      </c>
      <c r="N11" s="31" t="n">
        <v>0.7</v>
      </c>
    </row>
    <row r="12">
      <c r="A12" s="38" t="inlineStr">
        <is>
          <t>Room nights vendidos</t>
        </is>
      </c>
      <c r="B12" s="37">
        <f>B10*B11</f>
        <v/>
      </c>
      <c r="C12" s="37">
        <f>C10*C11</f>
        <v/>
      </c>
      <c r="D12" s="37">
        <f>D10*D11</f>
        <v/>
      </c>
      <c r="E12" s="37">
        <f>E10*E11</f>
        <v/>
      </c>
      <c r="F12" s="37">
        <f>F10*F11</f>
        <v/>
      </c>
      <c r="G12" s="37">
        <f>G10*G11</f>
        <v/>
      </c>
      <c r="H12" s="37">
        <f>H10*H11</f>
        <v/>
      </c>
      <c r="I12" s="37">
        <f>I10*I11</f>
        <v/>
      </c>
      <c r="J12" s="37">
        <f>J10*J11</f>
        <v/>
      </c>
      <c r="K12" s="37">
        <f>K10*K11</f>
        <v/>
      </c>
      <c r="L12" s="37">
        <f>L10*L11</f>
        <v/>
      </c>
      <c r="M12" s="37">
        <f>M10*M11</f>
        <v/>
      </c>
      <c r="N12" s="37">
        <f>N10*N11</f>
        <v/>
      </c>
    </row>
    <row r="13">
      <c r="A13" s="38" t="inlineStr">
        <is>
          <t>ADR (R$)</t>
        </is>
      </c>
      <c r="B13" s="36" t="n">
        <v>0</v>
      </c>
      <c r="C13" s="36" t="n">
        <v>0</v>
      </c>
      <c r="D13" s="36" t="n">
        <v>0</v>
      </c>
      <c r="E13" s="36" t="n">
        <v>390.048275862069</v>
      </c>
      <c r="F13" s="36" t="n">
        <v>429.7526465517241</v>
      </c>
      <c r="G13" s="36" t="n">
        <v>462.9809439655172</v>
      </c>
      <c r="H13" s="36" t="n">
        <v>483.8150864439654</v>
      </c>
      <c r="I13" s="36" t="n">
        <v>505.5867653339438</v>
      </c>
      <c r="J13" s="36" t="n">
        <v>528.3381697739713</v>
      </c>
      <c r="K13" s="36" t="n">
        <v>552.1133874138</v>
      </c>
      <c r="L13" s="36" t="n">
        <v>576.9584898474209</v>
      </c>
      <c r="M13" s="36" t="n">
        <v>602.9216218905548</v>
      </c>
      <c r="N13" s="36" t="n">
        <v>630.0530948756297</v>
      </c>
    </row>
    <row r="14">
      <c r="A14" s="39" t="inlineStr">
        <is>
          <t>Receita de hospedagem</t>
        </is>
      </c>
      <c r="B14" s="40">
        <f>B12*B13</f>
        <v/>
      </c>
      <c r="C14" s="40">
        <f>C12*C13</f>
        <v/>
      </c>
      <c r="D14" s="40">
        <f>D12*D13</f>
        <v/>
      </c>
      <c r="E14" s="40">
        <f>E12*E13</f>
        <v/>
      </c>
      <c r="F14" s="40">
        <f>F12*F13</f>
        <v/>
      </c>
      <c r="G14" s="40">
        <f>G12*G13</f>
        <v/>
      </c>
      <c r="H14" s="40">
        <f>H12*H13</f>
        <v/>
      </c>
      <c r="I14" s="40">
        <f>I12*I13</f>
        <v/>
      </c>
      <c r="J14" s="40">
        <f>J12*J13</f>
        <v/>
      </c>
      <c r="K14" s="40">
        <f>K12*K13</f>
        <v/>
      </c>
      <c r="L14" s="40">
        <f>L12*L13</f>
        <v/>
      </c>
      <c r="M14" s="40">
        <f>M12*M13</f>
        <v/>
      </c>
      <c r="N14" s="40">
        <f>N12*N13</f>
        <v/>
      </c>
    </row>
    <row r="16">
      <c r="A16" s="11" t="inlineStr">
        <is>
          <t>CENTROS DE RESULTADO ACESSÓRIOS</t>
        </is>
      </c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</row>
    <row r="17">
      <c r="A17" s="38" t="inlineStr">
        <is>
          <t>Restaurante principal</t>
        </is>
      </c>
      <c r="B17" s="37" t="n">
        <v>0</v>
      </c>
      <c r="C17" s="37" t="n">
        <v>0</v>
      </c>
      <c r="D17" s="37" t="n">
        <v>0</v>
      </c>
      <c r="E17" s="37" t="n">
        <v>3398293.08</v>
      </c>
      <c r="F17" s="37" t="n">
        <v>4300112.216399999</v>
      </c>
      <c r="G17" s="37" t="n">
        <v>5049008.164199998</v>
      </c>
      <c r="H17" s="37" t="n">
        <v>5290668.911127598</v>
      </c>
      <c r="I17" s="37" t="n">
        <v>5513643.140510502</v>
      </c>
      <c r="J17" s="37" t="n">
        <v>5761757.081833475</v>
      </c>
      <c r="K17" s="37" t="n">
        <v>6021036.150515981</v>
      </c>
      <c r="L17" s="37" t="n">
        <v>6309221.086268074</v>
      </c>
      <c r="M17" s="37" t="n">
        <v>6575122.002267213</v>
      </c>
      <c r="N17" s="37" t="n">
        <v>6871002.492369236</v>
      </c>
    </row>
    <row r="18">
      <c r="A18" s="38" t="inlineStr">
        <is>
          <t>Bar &amp; Lanches</t>
        </is>
      </c>
      <c r="B18" s="37" t="n">
        <v>0</v>
      </c>
      <c r="C18" s="37" t="n">
        <v>0</v>
      </c>
      <c r="D18" s="37" t="n">
        <v>0</v>
      </c>
      <c r="E18" s="37" t="n">
        <v>958492.9199999998</v>
      </c>
      <c r="F18" s="37" t="n">
        <v>1212852.1636</v>
      </c>
      <c r="G18" s="37" t="n">
        <v>1424079.225799999</v>
      </c>
      <c r="H18" s="37" t="n">
        <v>1492239.949292399</v>
      </c>
      <c r="I18" s="37" t="n">
        <v>1555130.116554244</v>
      </c>
      <c r="J18" s="37" t="n">
        <v>1625110.971799185</v>
      </c>
      <c r="K18" s="37" t="n">
        <v>1698240.965530148</v>
      </c>
      <c r="L18" s="37" t="n">
        <v>1779523.896126893</v>
      </c>
      <c r="M18" s="37" t="n">
        <v>1854521.59038306</v>
      </c>
      <c r="N18" s="37" t="n">
        <v>1937975.061950298</v>
      </c>
    </row>
    <row r="19">
      <c r="A19" s="38" t="inlineStr">
        <is>
          <t>Rooftop Bar</t>
        </is>
      </c>
      <c r="B19" s="37" t="n">
        <v>0</v>
      </c>
      <c r="C19" s="37" t="n">
        <v>0</v>
      </c>
      <c r="D19" s="37" t="n">
        <v>0</v>
      </c>
      <c r="E19" s="37" t="n">
        <v>550368</v>
      </c>
      <c r="F19" s="37" t="n">
        <v>696421.4400000001</v>
      </c>
      <c r="G19" s="37" t="n">
        <v>817708.3199999998</v>
      </c>
      <c r="H19" s="37" t="n">
        <v>854505.1943999998</v>
      </c>
      <c r="I19" s="37" t="n">
        <v>892957.9281479998</v>
      </c>
      <c r="J19" s="37" t="n">
        <v>933141.0349146598</v>
      </c>
      <c r="K19" s="37" t="n">
        <v>975132.3814858194</v>
      </c>
      <c r="L19" s="37" t="n">
        <v>1019013.338652681</v>
      </c>
      <c r="M19" s="37" t="n">
        <v>1064868.938892052</v>
      </c>
      <c r="N19" s="37" t="n">
        <v>1112788.041142194</v>
      </c>
    </row>
    <row r="20">
      <c r="A20" s="38" t="inlineStr">
        <is>
          <t>Eventos &amp; Auditórios</t>
        </is>
      </c>
      <c r="B20" s="37" t="n">
        <v>0</v>
      </c>
      <c r="C20" s="37" t="n">
        <v>0</v>
      </c>
      <c r="D20" s="37" t="n">
        <v>0</v>
      </c>
      <c r="E20" s="37" t="n">
        <v>1190744.1</v>
      </c>
      <c r="F20" s="37" t="n">
        <v>1506736.803</v>
      </c>
      <c r="G20" s="37" t="n">
        <v>1769146.0215</v>
      </c>
      <c r="H20" s="37" t="n">
        <v>1848757.5924675</v>
      </c>
      <c r="I20" s="37" t="n">
        <v>1931951.684128537</v>
      </c>
      <c r="J20" s="37" t="n">
        <v>2018889.509914321</v>
      </c>
      <c r="K20" s="37" t="n">
        <v>2109739.537860465</v>
      </c>
      <c r="L20" s="37" t="n">
        <v>2204677.817064186</v>
      </c>
      <c r="M20" s="37" t="n">
        <v>2303888.318832074</v>
      </c>
      <c r="N20" s="37" t="n">
        <v>2407563.293179517</v>
      </c>
    </row>
    <row r="21">
      <c r="A21" s="38" t="inlineStr">
        <is>
          <t>SPA</t>
        </is>
      </c>
      <c r="B21" s="37" t="n">
        <v>0</v>
      </c>
      <c r="C21" s="37" t="n">
        <v>0</v>
      </c>
      <c r="D21" s="37" t="n">
        <v>0</v>
      </c>
      <c r="E21" s="37" t="n">
        <v>270950.4</v>
      </c>
      <c r="F21" s="37" t="n">
        <v>342853.632</v>
      </c>
      <c r="G21" s="37" t="n">
        <v>402564.0959999999</v>
      </c>
      <c r="H21" s="37" t="n">
        <v>420679.4803199999</v>
      </c>
      <c r="I21" s="37" t="n">
        <v>439610.0569343999</v>
      </c>
      <c r="J21" s="37" t="n">
        <v>459392.5094964479</v>
      </c>
      <c r="K21" s="37" t="n">
        <v>480065.172423788</v>
      </c>
      <c r="L21" s="37" t="n">
        <v>501668.1051828584</v>
      </c>
      <c r="M21" s="37" t="n">
        <v>524243.1699160869</v>
      </c>
      <c r="N21" s="37" t="n">
        <v>547834.1125623108</v>
      </c>
    </row>
    <row r="22">
      <c r="A22" s="38" t="inlineStr">
        <is>
          <t>Fitness &amp; Multiuso</t>
        </is>
      </c>
      <c r="B22" s="37" t="n">
        <v>0</v>
      </c>
      <c r="C22" s="37" t="n">
        <v>0</v>
      </c>
      <c r="D22" s="37" t="n">
        <v>0</v>
      </c>
      <c r="E22" s="37" t="n">
        <v>103564.44</v>
      </c>
      <c r="F22" s="37" t="n">
        <v>131047.7652</v>
      </c>
      <c r="G22" s="37" t="n">
        <v>153870.6906</v>
      </c>
      <c r="H22" s="37" t="n">
        <v>160794.871677</v>
      </c>
      <c r="I22" s="37" t="n">
        <v>168030.6409024649</v>
      </c>
      <c r="J22" s="37" t="n">
        <v>175592.0197430759</v>
      </c>
      <c r="K22" s="37" t="n">
        <v>183493.6606315143</v>
      </c>
      <c r="L22" s="37" t="n">
        <v>191750.8753599324</v>
      </c>
      <c r="M22" s="37" t="n">
        <v>200379.6647511293</v>
      </c>
      <c r="N22" s="37" t="n">
        <v>209396.7496649301</v>
      </c>
    </row>
    <row r="23">
      <c r="A23" s="38" t="inlineStr">
        <is>
          <t>Coworking</t>
        </is>
      </c>
      <c r="B23" s="37" t="n">
        <v>0</v>
      </c>
      <c r="C23" s="37" t="n">
        <v>0</v>
      </c>
      <c r="D23" s="37" t="n">
        <v>0</v>
      </c>
      <c r="E23" s="37" t="n">
        <v>45934.56</v>
      </c>
      <c r="F23" s="37" t="n">
        <v>58124.4048</v>
      </c>
      <c r="G23" s="37" t="n">
        <v>68247.19439999999</v>
      </c>
      <c r="H23" s="37" t="n">
        <v>71318.31814799999</v>
      </c>
      <c r="I23" s="37" t="n">
        <v>74527.64246465998</v>
      </c>
      <c r="J23" s="37" t="n">
        <v>77881.38637556968</v>
      </c>
      <c r="K23" s="37" t="n">
        <v>81386.04876247031</v>
      </c>
      <c r="L23" s="37" t="n">
        <v>85048.42095678147</v>
      </c>
      <c r="M23" s="37" t="n">
        <v>88875.59989983661</v>
      </c>
      <c r="N23" s="37" t="n">
        <v>92875.00189532926</v>
      </c>
    </row>
    <row r="24">
      <c r="A24" s="38" t="inlineStr">
        <is>
          <t>Lojas (locação)</t>
        </is>
      </c>
      <c r="B24" s="37" t="n">
        <v>0</v>
      </c>
      <c r="C24" s="37" t="n">
        <v>0</v>
      </c>
      <c r="D24" s="37" t="n">
        <v>0</v>
      </c>
      <c r="E24" s="37" t="n">
        <v>75675.60000000001</v>
      </c>
      <c r="F24" s="37" t="n">
        <v>95757.948</v>
      </c>
      <c r="G24" s="37" t="n">
        <v>112434.894</v>
      </c>
      <c r="H24" s="37" t="n">
        <v>117494.46423</v>
      </c>
      <c r="I24" s="37" t="n">
        <v>122781.71512035</v>
      </c>
      <c r="J24" s="37" t="n">
        <v>128306.8923007657</v>
      </c>
      <c r="K24" s="37" t="n">
        <v>134080.7024543002</v>
      </c>
      <c r="L24" s="37" t="n">
        <v>140114.3340647437</v>
      </c>
      <c r="M24" s="37" t="n">
        <v>146419.4790976571</v>
      </c>
      <c r="N24" s="37" t="n">
        <v>153008.3556570517</v>
      </c>
    </row>
    <row r="25">
      <c r="A25" s="38" t="inlineStr">
        <is>
          <t>Estacionamento</t>
        </is>
      </c>
      <c r="B25" s="37" t="n">
        <v>0</v>
      </c>
      <c r="C25" s="37" t="n">
        <v>0</v>
      </c>
      <c r="D25" s="37" t="n">
        <v>0</v>
      </c>
      <c r="E25" s="37" t="n">
        <v>218736</v>
      </c>
      <c r="F25" s="37" t="n">
        <v>276782.88</v>
      </c>
      <c r="G25" s="37" t="n">
        <v>324986.64</v>
      </c>
      <c r="H25" s="37" t="n">
        <v>339611.0387999999</v>
      </c>
      <c r="I25" s="37" t="n">
        <v>354893.5355459999</v>
      </c>
      <c r="J25" s="37" t="n">
        <v>370863.7446455699</v>
      </c>
      <c r="K25" s="37" t="n">
        <v>387552.6131546205</v>
      </c>
      <c r="L25" s="37" t="n">
        <v>404992.4807465784</v>
      </c>
      <c r="M25" s="37" t="n">
        <v>423217.1423801744</v>
      </c>
      <c r="N25" s="37" t="n">
        <v>442261.9137872822</v>
      </c>
    </row>
    <row r="26">
      <c r="A26" s="38" t="inlineStr">
        <is>
          <t>Outras receitas</t>
        </is>
      </c>
      <c r="B26" s="37" t="n">
        <v>0</v>
      </c>
      <c r="C26" s="37" t="n">
        <v>0</v>
      </c>
      <c r="D26" s="37" t="n">
        <v>0</v>
      </c>
      <c r="E26" s="37" t="n">
        <v>424839.2169</v>
      </c>
      <c r="F26" s="37" t="n">
        <v>566796.89776325</v>
      </c>
      <c r="G26" s="37" t="n">
        <v>686091.4608624998</v>
      </c>
      <c r="H26" s="37" t="n">
        <v>718929.8658522748</v>
      </c>
      <c r="I26" s="37" t="n">
        <v>749229.0275483713</v>
      </c>
      <c r="J26" s="37" t="n">
        <v>782944.333788048</v>
      </c>
      <c r="K26" s="37" t="n">
        <v>818176.8288085101</v>
      </c>
      <c r="L26" s="37" t="n">
        <v>857337.2375736735</v>
      </c>
      <c r="M26" s="37" t="n">
        <v>893469.5514796131</v>
      </c>
      <c r="N26" s="37" t="n">
        <v>933675.6812961955</v>
      </c>
    </row>
    <row r="27">
      <c r="A27" s="39" t="inlineStr">
        <is>
          <t>Total de receitas acessórias</t>
        </is>
      </c>
      <c r="B27" s="40">
        <f>SUM(B17:B26)</f>
        <v/>
      </c>
      <c r="C27" s="40">
        <f>SUM(C17:C26)</f>
        <v/>
      </c>
      <c r="D27" s="40">
        <f>SUM(D17:D26)</f>
        <v/>
      </c>
      <c r="E27" s="40">
        <f>SUM(E17:E26)</f>
        <v/>
      </c>
      <c r="F27" s="40">
        <f>SUM(F17:F26)</f>
        <v/>
      </c>
      <c r="G27" s="40">
        <f>SUM(G17:G26)</f>
        <v/>
      </c>
      <c r="H27" s="40">
        <f>SUM(H17:H26)</f>
        <v/>
      </c>
      <c r="I27" s="40">
        <f>SUM(I17:I26)</f>
        <v/>
      </c>
      <c r="J27" s="40">
        <f>SUM(J17:J26)</f>
        <v/>
      </c>
      <c r="K27" s="40">
        <f>SUM(K17:K26)</f>
        <v/>
      </c>
      <c r="L27" s="40">
        <f>SUM(L17:L26)</f>
        <v/>
      </c>
      <c r="M27" s="40">
        <f>SUM(M17:M26)</f>
        <v/>
      </c>
      <c r="N27" s="40">
        <f>SUM(N17:N26)</f>
        <v/>
      </c>
    </row>
    <row r="28">
      <c r="A28" s="39" t="inlineStr">
        <is>
          <t>RECEITA BRUTA TOTAL</t>
        </is>
      </c>
      <c r="B28" s="40">
        <f>B14+B27</f>
        <v/>
      </c>
      <c r="C28" s="40">
        <f>C14+C27</f>
        <v/>
      </c>
      <c r="D28" s="40">
        <f>D14+D27</f>
        <v/>
      </c>
      <c r="E28" s="40">
        <f>E14+E27</f>
        <v/>
      </c>
      <c r="F28" s="40">
        <f>F14+F27</f>
        <v/>
      </c>
      <c r="G28" s="40">
        <f>G14+G27</f>
        <v/>
      </c>
      <c r="H28" s="40">
        <f>H14+H27</f>
        <v/>
      </c>
      <c r="I28" s="40">
        <f>I14+I27</f>
        <v/>
      </c>
      <c r="J28" s="40">
        <f>J14+J27</f>
        <v/>
      </c>
      <c r="K28" s="40">
        <f>K14+K27</f>
        <v/>
      </c>
      <c r="L28" s="40">
        <f>L14+L27</f>
        <v/>
      </c>
      <c r="M28" s="40">
        <f>M14+M27</f>
        <v/>
      </c>
      <c r="N28" s="40">
        <f>N14+N27</f>
        <v/>
      </c>
    </row>
    <row r="30">
      <c r="A30" s="14" t="inlineStr">
        <is>
          <t>RevPAR (R$)</t>
        </is>
      </c>
      <c r="B30" s="36">
        <f>IF(B10&gt;0,B14/B10,"")</f>
        <v/>
      </c>
      <c r="C30" s="36">
        <f>IF(C10&gt;0,C14/C10,"")</f>
        <v/>
      </c>
      <c r="D30" s="36">
        <f>IF(D10&gt;0,D14/D10,"")</f>
        <v/>
      </c>
      <c r="E30" s="36">
        <f>IF(E10&gt;0,E14/E10,"")</f>
        <v/>
      </c>
      <c r="F30" s="36">
        <f>IF(F10&gt;0,F14/F10,"")</f>
        <v/>
      </c>
      <c r="G30" s="36">
        <f>IF(G10&gt;0,G14/G10,"")</f>
        <v/>
      </c>
      <c r="H30" s="36">
        <f>IF(H10&gt;0,H14/H10,"")</f>
        <v/>
      </c>
      <c r="I30" s="36">
        <f>IF(I10&gt;0,I14/I10,"")</f>
        <v/>
      </c>
      <c r="J30" s="36">
        <f>IF(J10&gt;0,J14/J10,"")</f>
        <v/>
      </c>
      <c r="K30" s="36">
        <f>IF(K10&gt;0,K14/K10,"")</f>
        <v/>
      </c>
      <c r="L30" s="36">
        <f>IF(L10&gt;0,L14/L10,"")</f>
        <v/>
      </c>
      <c r="M30" s="36">
        <f>IF(M10&gt;0,M14/M10,"")</f>
        <v/>
      </c>
      <c r="N30" s="36">
        <f>IF(N10&gt;0,N14/N10,"")</f>
        <v/>
      </c>
    </row>
    <row r="31">
      <c r="A31" s="14" t="inlineStr">
        <is>
          <t>TRevPAR (R$)</t>
        </is>
      </c>
      <c r="B31" s="36">
        <f>IF(B10&gt;0,B28/B10,"")</f>
        <v/>
      </c>
      <c r="C31" s="36">
        <f>IF(C10&gt;0,C28/C10,"")</f>
        <v/>
      </c>
      <c r="D31" s="36">
        <f>IF(D10&gt;0,D28/D10,"")</f>
        <v/>
      </c>
      <c r="E31" s="36">
        <f>IF(E10&gt;0,E28/E10,"")</f>
        <v/>
      </c>
      <c r="F31" s="36">
        <f>IF(F10&gt;0,F28/F10,"")</f>
        <v/>
      </c>
      <c r="G31" s="36">
        <f>IF(G10&gt;0,G28/G10,"")</f>
        <v/>
      </c>
      <c r="H31" s="36">
        <f>IF(H10&gt;0,H28/H10,"")</f>
        <v/>
      </c>
      <c r="I31" s="36">
        <f>IF(I10&gt;0,I28/I10,"")</f>
        <v/>
      </c>
      <c r="J31" s="36">
        <f>IF(J10&gt;0,J28/J10,"")</f>
        <v/>
      </c>
      <c r="K31" s="36">
        <f>IF(K10&gt;0,K28/K10,"")</f>
        <v/>
      </c>
      <c r="L31" s="36">
        <f>IF(L10&gt;0,L28/L10,"")</f>
        <v/>
      </c>
      <c r="M31" s="36">
        <f>IF(M10&gt;0,M28/M10,"")</f>
        <v/>
      </c>
      <c r="N31" s="36">
        <f>IF(N10&gt;0,N28/N10,"")</f>
        <v/>
      </c>
    </row>
    <row r="32">
      <c r="A32" s="14" t="inlineStr">
        <is>
          <t>Mix hospedagem / receita total</t>
        </is>
      </c>
      <c r="B32" s="31">
        <f>IF(B28&gt;0,B14/B28,"")</f>
        <v/>
      </c>
      <c r="C32" s="31">
        <f>IF(C28&gt;0,C14/C28,"")</f>
        <v/>
      </c>
      <c r="D32" s="31">
        <f>IF(D28&gt;0,D14/D28,"")</f>
        <v/>
      </c>
      <c r="E32" s="31">
        <f>IF(E28&gt;0,E14/E28,"")</f>
        <v/>
      </c>
      <c r="F32" s="31">
        <f>IF(F28&gt;0,F14/F28,"")</f>
        <v/>
      </c>
      <c r="G32" s="31">
        <f>IF(G28&gt;0,G14/G28,"")</f>
        <v/>
      </c>
      <c r="H32" s="31">
        <f>IF(H28&gt;0,H14/H28,"")</f>
        <v/>
      </c>
      <c r="I32" s="31">
        <f>IF(I28&gt;0,I14/I28,"")</f>
        <v/>
      </c>
      <c r="J32" s="31">
        <f>IF(J28&gt;0,J14/J28,"")</f>
        <v/>
      </c>
      <c r="K32" s="31">
        <f>IF(K28&gt;0,K14/K28,"")</f>
        <v/>
      </c>
      <c r="L32" s="31">
        <f>IF(L28&gt;0,L14/L28,"")</f>
        <v/>
      </c>
      <c r="M32" s="31">
        <f>IF(M28&gt;0,M14/M28,"")</f>
        <v/>
      </c>
      <c r="N32" s="31">
        <f>IF(N28&gt;0,N14/N28,"")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tabColor rgb="001C242B"/>
    <outlinePr summaryBelow="1" summaryRight="1"/>
    <pageSetUpPr/>
  </sheetPr>
  <dimension ref="A2:N37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</cols>
  <sheetData>
    <row r="2">
      <c r="A2" s="1" t="inlineStr">
        <is>
          <t>DRE — Uniform System of Accounts for the Lodging Industry</t>
        </is>
      </c>
    </row>
    <row r="3">
      <c r="A3" s="2" t="inlineStr">
        <is>
          <t>Departamental → indistribuído → GOP → EBITDA → NOI → EBIT → Lucro líquido.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6">
      <c r="A6" s="4" t="inlineStr">
        <is>
          <t>Períodos anuais gerados a partir da data de início — sem anos fixos</t>
        </is>
      </c>
      <c r="B6" s="33" t="inlineStr">
        <is>
          <t>C1</t>
        </is>
      </c>
      <c r="C6" s="33" t="inlineStr">
        <is>
          <t>C2</t>
        </is>
      </c>
      <c r="D6" s="33" t="inlineStr">
        <is>
          <t>C3</t>
        </is>
      </c>
      <c r="E6" s="33" t="inlineStr">
        <is>
          <t>Y1</t>
        </is>
      </c>
      <c r="F6" s="33" t="inlineStr">
        <is>
          <t>Y2</t>
        </is>
      </c>
      <c r="G6" s="33" t="inlineStr">
        <is>
          <t>Y3</t>
        </is>
      </c>
      <c r="H6" s="33" t="inlineStr">
        <is>
          <t>Y4</t>
        </is>
      </c>
      <c r="I6" s="33" t="inlineStr">
        <is>
          <t>Y5</t>
        </is>
      </c>
      <c r="J6" s="33" t="inlineStr">
        <is>
          <t>Y6</t>
        </is>
      </c>
      <c r="K6" s="33" t="inlineStr">
        <is>
          <t>Y7</t>
        </is>
      </c>
      <c r="L6" s="33" t="inlineStr">
        <is>
          <t>Y8</t>
        </is>
      </c>
      <c r="M6" s="33" t="inlineStr">
        <is>
          <t>Y9</t>
        </is>
      </c>
      <c r="N6" s="33" t="inlineStr">
        <is>
          <t>Y10</t>
        </is>
      </c>
    </row>
    <row r="7">
      <c r="B7" s="34" t="n">
        <v>46387</v>
      </c>
      <c r="C7" s="34" t="n">
        <v>46752</v>
      </c>
      <c r="D7" s="34" t="n">
        <v>47118</v>
      </c>
      <c r="E7" s="34" t="n">
        <v>47483</v>
      </c>
      <c r="F7" s="34" t="n">
        <v>47848</v>
      </c>
      <c r="G7" s="34" t="n">
        <v>48213</v>
      </c>
      <c r="H7" s="34" t="n">
        <v>48579</v>
      </c>
      <c r="I7" s="34" t="n">
        <v>48944</v>
      </c>
      <c r="J7" s="34" t="n">
        <v>49309</v>
      </c>
      <c r="K7" s="34" t="n">
        <v>49674</v>
      </c>
      <c r="L7" s="34" t="n">
        <v>50040</v>
      </c>
      <c r="M7" s="34" t="n">
        <v>50405</v>
      </c>
      <c r="N7" s="34" t="n">
        <v>50770</v>
      </c>
    </row>
    <row r="8">
      <c r="B8" s="35" t="inlineStr">
        <is>
          <t>Obra</t>
        </is>
      </c>
      <c r="C8" s="35" t="inlineStr">
        <is>
          <t>Obra</t>
        </is>
      </c>
      <c r="D8" s="35" t="inlineStr">
        <is>
          <t>Obra</t>
        </is>
      </c>
      <c r="E8" s="35" t="inlineStr">
        <is>
          <t>Operação</t>
        </is>
      </c>
      <c r="F8" s="35" t="inlineStr">
        <is>
          <t>Operação</t>
        </is>
      </c>
      <c r="G8" s="35" t="inlineStr">
        <is>
          <t>Operação</t>
        </is>
      </c>
      <c r="H8" s="35" t="inlineStr">
        <is>
          <t>Operação</t>
        </is>
      </c>
      <c r="I8" s="35" t="inlineStr">
        <is>
          <t>Operação</t>
        </is>
      </c>
      <c r="J8" s="35" t="inlineStr">
        <is>
          <t>Operação</t>
        </is>
      </c>
      <c r="K8" s="35" t="inlineStr">
        <is>
          <t>Operação</t>
        </is>
      </c>
      <c r="L8" s="35" t="inlineStr">
        <is>
          <t>Operação</t>
        </is>
      </c>
      <c r="M8" s="35" t="inlineStr">
        <is>
          <t>Operação</t>
        </is>
      </c>
      <c r="N8" s="35" t="inlineStr">
        <is>
          <t>Operação</t>
        </is>
      </c>
    </row>
    <row r="9">
      <c r="A9" s="39" t="inlineStr">
        <is>
          <t>Receita bruta total</t>
        </is>
      </c>
      <c r="B9" s="40" t="n">
        <v>0</v>
      </c>
      <c r="C9" s="40" t="n">
        <v>0</v>
      </c>
      <c r="D9" s="40" t="n">
        <v>0</v>
      </c>
      <c r="E9" s="40" t="n">
        <v>24231166.9929</v>
      </c>
      <c r="F9" s="40" t="n">
        <v>31859362.06129325</v>
      </c>
      <c r="G9" s="40" t="n">
        <v>38251795.14186248</v>
      </c>
      <c r="H9" s="40" t="n">
        <v>40072194.32040576</v>
      </c>
      <c r="I9" s="40" t="n">
        <v>41771916.58979238</v>
      </c>
      <c r="J9" s="40" t="n">
        <v>43651652.83633304</v>
      </c>
      <c r="K9" s="40" t="n">
        <v>45615977.21396802</v>
      </c>
      <c r="L9" s="40" t="n">
        <v>47786837.09494334</v>
      </c>
      <c r="M9" s="40" t="n">
        <v>49813787.51708342</v>
      </c>
      <c r="N9" s="40" t="n">
        <v>52055407.95535216</v>
      </c>
    </row>
    <row r="10">
      <c r="A10" s="38" t="inlineStr">
        <is>
          <t>(−) Impostos sobre receita (PIS/COFINS/ISS)</t>
        </is>
      </c>
      <c r="B10" s="37" t="n">
        <v>-0</v>
      </c>
      <c r="C10" s="37" t="n">
        <v>-0</v>
      </c>
      <c r="D10" s="37" t="n">
        <v>-0</v>
      </c>
      <c r="E10" s="37" t="n">
        <v>-2304989.760199612</v>
      </c>
      <c r="F10" s="37" t="n">
        <v>-3030621.81608052</v>
      </c>
      <c r="G10" s="37" t="n">
        <v>-3638702.012869669</v>
      </c>
      <c r="H10" s="37" t="n">
        <v>-3811867.484728598</v>
      </c>
      <c r="I10" s="37" t="n">
        <v>-3973553.565604</v>
      </c>
      <c r="J10" s="37" t="n">
        <v>-4152363.47605618</v>
      </c>
      <c r="K10" s="37" t="n">
        <v>-4339219.832478708</v>
      </c>
      <c r="L10" s="37" t="n">
        <v>-4545722.878656485</v>
      </c>
      <c r="M10" s="37" t="n">
        <v>-4738536.53756256</v>
      </c>
      <c r="N10" s="37" t="n">
        <v>-4951770.681752875</v>
      </c>
    </row>
    <row r="11">
      <c r="A11" s="39" t="inlineStr">
        <is>
          <t>RECEITA LÍQUIDA</t>
        </is>
      </c>
      <c r="B11" s="40">
        <f>B9+B10</f>
        <v/>
      </c>
      <c r="C11" s="40">
        <f>C9+C10</f>
        <v/>
      </c>
      <c r="D11" s="40">
        <f>D9+D10</f>
        <v/>
      </c>
      <c r="E11" s="40">
        <f>E9+E10</f>
        <v/>
      </c>
      <c r="F11" s="40">
        <f>F9+F10</f>
        <v/>
      </c>
      <c r="G11" s="40">
        <f>G9+G10</f>
        <v/>
      </c>
      <c r="H11" s="40">
        <f>H9+H10</f>
        <v/>
      </c>
      <c r="I11" s="40">
        <f>I9+I10</f>
        <v/>
      </c>
      <c r="J11" s="40">
        <f>J9+J10</f>
        <v/>
      </c>
      <c r="K11" s="40">
        <f>K9+K10</f>
        <v/>
      </c>
      <c r="L11" s="40">
        <f>L9+L10</f>
        <v/>
      </c>
      <c r="M11" s="40">
        <f>M9+M10</f>
        <v/>
      </c>
      <c r="N11" s="40">
        <f>N9+N10</f>
        <v/>
      </c>
    </row>
    <row r="12">
      <c r="A12" s="38" t="inlineStr">
        <is>
          <t>(−) Custos departamentais — hospedagem</t>
        </is>
      </c>
      <c r="B12" s="37" t="n">
        <v>-0</v>
      </c>
      <c r="C12" s="37" t="n">
        <v>-0</v>
      </c>
      <c r="D12" s="37" t="n">
        <v>-0</v>
      </c>
      <c r="E12" s="37" t="n">
        <v>-4163424.32562</v>
      </c>
      <c r="F12" s="37" t="n">
        <v>-5570555.845729841</v>
      </c>
      <c r="G12" s="37" t="n">
        <v>-6762356.685190399</v>
      </c>
      <c r="H12" s="37" t="n">
        <v>-7106366.106918113</v>
      </c>
      <c r="I12" s="37" t="n">
        <v>-7427123.396771356</v>
      </c>
      <c r="J12" s="37" t="n">
        <v>-7783625.319816383</v>
      </c>
      <c r="K12" s="37" t="n">
        <v>-8157239.335167568</v>
      </c>
      <c r="L12" s="37" t="n">
        <v>-8572208.157017957</v>
      </c>
      <c r="M12" s="37" t="n">
        <v>-8959128.590771884</v>
      </c>
      <c r="N12" s="37" t="n">
        <v>-9389166.763128934</v>
      </c>
    </row>
    <row r="13">
      <c r="A13" s="38" t="inlineStr">
        <is>
          <t>(−) Custos departamentais — A&amp;B e demais</t>
        </is>
      </c>
      <c r="B13" s="37" t="n">
        <v>-0</v>
      </c>
      <c r="C13" s="37" t="n">
        <v>-0</v>
      </c>
      <c r="D13" s="37" t="n">
        <v>-0</v>
      </c>
      <c r="E13" s="37" t="n">
        <v>-2179770.58698</v>
      </c>
      <c r="F13" s="37" t="n">
        <v>-2772003.74516536</v>
      </c>
      <c r="G13" s="37" t="n">
        <v>-3268252.493584639</v>
      </c>
      <c r="H13" s="37" t="n">
        <v>-3431424.251049996</v>
      </c>
      <c r="I13" s="37" t="n">
        <v>-3589534.786713984</v>
      </c>
      <c r="J13" s="37" t="n">
        <v>-3761832.456476256</v>
      </c>
      <c r="K13" s="37" t="n">
        <v>-3942400.414387116</v>
      </c>
      <c r="L13" s="37" t="n">
        <v>-4139229.883808597</v>
      </c>
      <c r="M13" s="37" t="n">
        <v>-4329954.144723029</v>
      </c>
      <c r="N13" s="37" t="n">
        <v>-4537791.943669734</v>
      </c>
    </row>
    <row r="14">
      <c r="A14" s="39" t="inlineStr">
        <is>
          <t>LUCRO DEPARTAMENTAL</t>
        </is>
      </c>
      <c r="B14" s="40">
        <f>B11+B12+B13</f>
        <v/>
      </c>
      <c r="C14" s="40">
        <f>C11+C12+C13</f>
        <v/>
      </c>
      <c r="D14" s="40">
        <f>D11+D12+D13</f>
        <v/>
      </c>
      <c r="E14" s="40">
        <f>E11+E12+E13</f>
        <v/>
      </c>
      <c r="F14" s="40">
        <f>F11+F12+F13</f>
        <v/>
      </c>
      <c r="G14" s="40">
        <f>G11+G12+G13</f>
        <v/>
      </c>
      <c r="H14" s="40">
        <f>H11+H12+H13</f>
        <v/>
      </c>
      <c r="I14" s="40">
        <f>I11+I12+I13</f>
        <v/>
      </c>
      <c r="J14" s="40">
        <f>J11+J12+J13</f>
        <v/>
      </c>
      <c r="K14" s="40">
        <f>K11+K12+K13</f>
        <v/>
      </c>
      <c r="L14" s="40">
        <f>L11+L12+L13</f>
        <v/>
      </c>
      <c r="M14" s="40">
        <f>M11+M12+M13</f>
        <v/>
      </c>
      <c r="N14" s="40">
        <f>N11+N12+N13</f>
        <v/>
      </c>
    </row>
    <row r="15">
      <c r="A15" s="38" t="inlineStr">
        <is>
          <t>(−) Administrativas &amp; Gerais</t>
        </is>
      </c>
      <c r="B15" s="37" t="n">
        <v>-0</v>
      </c>
      <c r="C15" s="37" t="n">
        <v>-0</v>
      </c>
      <c r="D15" s="37" t="n">
        <v>-0</v>
      </c>
      <c r="E15" s="37" t="n">
        <v>-1575025.8545385</v>
      </c>
      <c r="F15" s="37" t="n">
        <v>-2090675.362060464</v>
      </c>
      <c r="G15" s="37" t="n">
        <v>-2534180.333513562</v>
      </c>
      <c r="H15" s="37" t="n">
        <v>-2680186.336826226</v>
      </c>
      <c r="I15" s="37" t="n">
        <v>-2820606.065708932</v>
      </c>
      <c r="J15" s="37" t="n">
        <v>-2975739.399322923</v>
      </c>
      <c r="K15" s="37" t="n">
        <v>-3139405.066285683</v>
      </c>
      <c r="L15" s="37" t="n">
        <v>-3320280.902328648</v>
      </c>
      <c r="M15" s="37" t="n">
        <v>-3494236.323902623</v>
      </c>
      <c r="N15" s="37" t="n">
        <v>-3686419.321717267</v>
      </c>
    </row>
    <row r="16">
      <c r="A16" s="38" t="inlineStr">
        <is>
          <t>(−) Marketing &amp; Vendas</t>
        </is>
      </c>
      <c r="B16" s="37" t="n">
        <v>-0</v>
      </c>
      <c r="C16" s="37" t="n">
        <v>-0</v>
      </c>
      <c r="D16" s="37" t="n">
        <v>-0</v>
      </c>
      <c r="E16" s="37" t="n">
        <v>-1211558.349645</v>
      </c>
      <c r="F16" s="37" t="n">
        <v>-1608211.816969588</v>
      </c>
      <c r="G16" s="37" t="n">
        <v>-1949369.487318124</v>
      </c>
      <c r="H16" s="37" t="n">
        <v>-2061681.797558635</v>
      </c>
      <c r="I16" s="37" t="n">
        <v>-2169696.973622255</v>
      </c>
      <c r="J16" s="37" t="n">
        <v>-2289030.307171479</v>
      </c>
      <c r="K16" s="37" t="n">
        <v>-2414926.974065911</v>
      </c>
      <c r="L16" s="37" t="n">
        <v>-2554062.232560498</v>
      </c>
      <c r="M16" s="37" t="n">
        <v>-2687874.095309711</v>
      </c>
      <c r="N16" s="37" t="n">
        <v>-2835707.170551744</v>
      </c>
    </row>
    <row r="17">
      <c r="A17" s="38" t="inlineStr">
        <is>
          <t>(−) Manutenção (POM)</t>
        </is>
      </c>
      <c r="B17" s="37" t="n">
        <v>-0</v>
      </c>
      <c r="C17" s="37" t="n">
        <v>-0</v>
      </c>
      <c r="D17" s="37" t="n">
        <v>-0</v>
      </c>
      <c r="E17" s="37" t="n">
        <v>-969246.679716</v>
      </c>
      <c r="F17" s="37" t="n">
        <v>-1278032.973788912</v>
      </c>
      <c r="G17" s="37" t="n">
        <v>-1538869.51714432</v>
      </c>
      <c r="H17" s="37" t="n">
        <v>-1616732.21675069</v>
      </c>
      <c r="I17" s="37" t="n">
        <v>-1690146.546157675</v>
      </c>
      <c r="J17" s="37" t="n">
        <v>-1771273.580373244</v>
      </c>
      <c r="K17" s="37" t="n">
        <v>-1856294.712231159</v>
      </c>
      <c r="L17" s="37" t="n">
        <v>-1950218.281415611</v>
      </c>
      <c r="M17" s="37" t="n">
        <v>-2038775.907622332</v>
      </c>
      <c r="N17" s="37" t="n">
        <v>-2136637.151188204</v>
      </c>
    </row>
    <row r="18">
      <c r="A18" s="38" t="inlineStr">
        <is>
          <t>(−) Utilidades</t>
        </is>
      </c>
      <c r="B18" s="37" t="n">
        <v>-0</v>
      </c>
      <c r="C18" s="37" t="n">
        <v>-0</v>
      </c>
      <c r="D18" s="37" t="n">
        <v>-0</v>
      </c>
      <c r="E18" s="37" t="n">
        <v>-1090402.5146805</v>
      </c>
      <c r="F18" s="37" t="n">
        <v>-1437787.095512526</v>
      </c>
      <c r="G18" s="37" t="n">
        <v>-1731228.20678736</v>
      </c>
      <c r="H18" s="37" t="n">
        <v>-1818823.743844526</v>
      </c>
      <c r="I18" s="37" t="n">
        <v>-1901414.864427384</v>
      </c>
      <c r="J18" s="37" t="n">
        <v>-1992682.777919899</v>
      </c>
      <c r="K18" s="37" t="n">
        <v>-2088331.551260054</v>
      </c>
      <c r="L18" s="37" t="n">
        <v>-2193995.566592563</v>
      </c>
      <c r="M18" s="37" t="n">
        <v>-2293622.896075123</v>
      </c>
      <c r="N18" s="37" t="n">
        <v>-2403716.795086729</v>
      </c>
    </row>
    <row r="19">
      <c r="A19" s="38" t="inlineStr">
        <is>
          <t>(−) Tecnologia</t>
        </is>
      </c>
      <c r="B19" s="37" t="n">
        <v>-0</v>
      </c>
      <c r="C19" s="37" t="n">
        <v>-0</v>
      </c>
      <c r="D19" s="37" t="n">
        <v>-0</v>
      </c>
      <c r="E19" s="37" t="n">
        <v>-242311.669929</v>
      </c>
      <c r="F19" s="37" t="n">
        <v>-319508.2434472281</v>
      </c>
      <c r="G19" s="37" t="n">
        <v>-384717.37928608</v>
      </c>
      <c r="H19" s="37" t="n">
        <v>-404183.0541876725</v>
      </c>
      <c r="I19" s="37" t="n">
        <v>-422536.6365394188</v>
      </c>
      <c r="J19" s="37" t="n">
        <v>-442818.3950933109</v>
      </c>
      <c r="K19" s="37" t="n">
        <v>-464073.6780577898</v>
      </c>
      <c r="L19" s="37" t="n">
        <v>-487554.5703539028</v>
      </c>
      <c r="M19" s="37" t="n">
        <v>-509693.976905583</v>
      </c>
      <c r="N19" s="37" t="n">
        <v>-534159.2877970509</v>
      </c>
    </row>
    <row r="20">
      <c r="A20" s="39" t="inlineStr">
        <is>
          <t>GOP — Gross Operating Profit</t>
        </is>
      </c>
      <c r="B20" s="40">
        <f>B14+SUM(B15:B19)</f>
        <v/>
      </c>
      <c r="C20" s="40">
        <f>C14+SUM(C15:C19)</f>
        <v/>
      </c>
      <c r="D20" s="40">
        <f>D14+SUM(D15:D19)</f>
        <v/>
      </c>
      <c r="E20" s="40">
        <f>E14+SUM(E15:E19)</f>
        <v/>
      </c>
      <c r="F20" s="40">
        <f>F14+SUM(F15:F19)</f>
        <v/>
      </c>
      <c r="G20" s="40">
        <f>G14+SUM(G15:G19)</f>
        <v/>
      </c>
      <c r="H20" s="40">
        <f>H14+SUM(H15:H19)</f>
        <v/>
      </c>
      <c r="I20" s="40">
        <f>I14+SUM(I15:I19)</f>
        <v/>
      </c>
      <c r="J20" s="40">
        <f>J14+SUM(J15:J19)</f>
        <v/>
      </c>
      <c r="K20" s="40">
        <f>K14+SUM(K15:K19)</f>
        <v/>
      </c>
      <c r="L20" s="40">
        <f>L14+SUM(L15:L19)</f>
        <v/>
      </c>
      <c r="M20" s="40">
        <f>M14+SUM(M15:M19)</f>
        <v/>
      </c>
      <c r="N20" s="40">
        <f>N14+SUM(N15:N19)</f>
        <v/>
      </c>
    </row>
    <row r="21">
      <c r="A21" s="14" t="inlineStr">
        <is>
          <t>Margem GOP</t>
        </is>
      </c>
      <c r="B21" s="31">
        <f>IF(B9&gt;0,B20/B9,"")</f>
        <v/>
      </c>
      <c r="C21" s="31">
        <f>IF(C9&gt;0,C20/C9,"")</f>
        <v/>
      </c>
      <c r="D21" s="31">
        <f>IF(D9&gt;0,D20/D9,"")</f>
        <v/>
      </c>
      <c r="E21" s="31">
        <f>IF(E9&gt;0,E20/E9,"")</f>
        <v/>
      </c>
      <c r="F21" s="31">
        <f>IF(F9&gt;0,F20/F9,"")</f>
        <v/>
      </c>
      <c r="G21" s="31">
        <f>IF(G9&gt;0,G20/G9,"")</f>
        <v/>
      </c>
      <c r="H21" s="31">
        <f>IF(H9&gt;0,H20/H9,"")</f>
        <v/>
      </c>
      <c r="I21" s="31">
        <f>IF(I9&gt;0,I20/I9,"")</f>
        <v/>
      </c>
      <c r="J21" s="31">
        <f>IF(J9&gt;0,J20/J9,"")</f>
        <v/>
      </c>
      <c r="K21" s="31">
        <f>IF(K9&gt;0,K20/K9,"")</f>
        <v/>
      </c>
      <c r="L21" s="31">
        <f>IF(L9&gt;0,L20/L9,"")</f>
        <v/>
      </c>
      <c r="M21" s="31">
        <f>IF(M9&gt;0,M20/M9,"")</f>
        <v/>
      </c>
      <c r="N21" s="31">
        <f>IF(N9&gt;0,N20/N9,"")</f>
        <v/>
      </c>
    </row>
    <row r="22">
      <c r="A22" s="38" t="inlineStr">
        <is>
          <t>(−) IPTU e taxas</t>
        </is>
      </c>
      <c r="B22" s="37" t="n">
        <v>-0</v>
      </c>
      <c r="C22" s="37" t="n">
        <v>-0</v>
      </c>
      <c r="D22" s="37" t="n">
        <v>-0</v>
      </c>
      <c r="E22" s="37" t="n">
        <v>-290774.0039148</v>
      </c>
      <c r="F22" s="37" t="n">
        <v>-382312.344735519</v>
      </c>
      <c r="G22" s="37" t="n">
        <v>-459021.5417023498</v>
      </c>
      <c r="H22" s="37" t="n">
        <v>-480866.3318448691</v>
      </c>
      <c r="I22" s="37" t="n">
        <v>-501262.9990775086</v>
      </c>
      <c r="J22" s="37" t="n">
        <v>-523819.8340359965</v>
      </c>
      <c r="K22" s="37" t="n">
        <v>-547391.7265676162</v>
      </c>
      <c r="L22" s="37" t="n">
        <v>-573442.0451393201</v>
      </c>
      <c r="M22" s="37" t="n">
        <v>-597765.450205001</v>
      </c>
      <c r="N22" s="37" t="n">
        <v>-624664.895464226</v>
      </c>
    </row>
    <row r="23">
      <c r="A23" s="38" t="inlineStr">
        <is>
          <t>(−) Seguros</t>
        </is>
      </c>
      <c r="B23" s="37" t="n">
        <v>-0</v>
      </c>
      <c r="C23" s="37" t="n">
        <v>-0</v>
      </c>
      <c r="D23" s="37" t="n">
        <v>-0</v>
      </c>
      <c r="E23" s="37" t="n">
        <v>-484214.5</v>
      </c>
      <c r="F23" s="37" t="n">
        <v>-507456.796</v>
      </c>
      <c r="G23" s="37" t="n">
        <v>-531814.7222080001</v>
      </c>
      <c r="H23" s="37" t="n">
        <v>-557341.8288739841</v>
      </c>
      <c r="I23" s="37" t="n">
        <v>-584094.2366599353</v>
      </c>
      <c r="J23" s="37" t="n">
        <v>-612130.7600196123</v>
      </c>
      <c r="K23" s="37" t="n">
        <v>-641513.0365005536</v>
      </c>
      <c r="L23" s="37" t="n">
        <v>-672305.6622525803</v>
      </c>
      <c r="M23" s="37" t="n">
        <v>-704576.3340407041</v>
      </c>
      <c r="N23" s="37" t="n">
        <v>-738395.998074658</v>
      </c>
    </row>
    <row r="24">
      <c r="A24" s="38" t="inlineStr">
        <is>
          <t>(−) Management fee base</t>
        </is>
      </c>
      <c r="B24" s="37" t="n">
        <v>-0</v>
      </c>
      <c r="C24" s="37" t="n">
        <v>-0</v>
      </c>
      <c r="D24" s="37" t="n">
        <v>-0</v>
      </c>
      <c r="E24" s="37" t="n">
        <v>-605779.1748225</v>
      </c>
      <c r="F24" s="37" t="n">
        <v>-796484.0515323314</v>
      </c>
      <c r="G24" s="37" t="n">
        <v>-956294.878546562</v>
      </c>
      <c r="H24" s="37" t="n">
        <v>-1001804.858010144</v>
      </c>
      <c r="I24" s="37" t="n">
        <v>-1044297.91474481</v>
      </c>
      <c r="J24" s="37" t="n">
        <v>-1091291.320908326</v>
      </c>
      <c r="K24" s="37" t="n">
        <v>-1140399.4303492</v>
      </c>
      <c r="L24" s="37" t="n">
        <v>-1194670.927373583</v>
      </c>
      <c r="M24" s="37" t="n">
        <v>-1245344.687927086</v>
      </c>
      <c r="N24" s="37" t="n">
        <v>-1301385.198883804</v>
      </c>
    </row>
    <row r="25">
      <c r="A25" s="38" t="inlineStr">
        <is>
          <t>(−) Incentive fee sobre GOP</t>
        </is>
      </c>
      <c r="B25" s="37" t="n">
        <v>-0</v>
      </c>
      <c r="C25" s="37" t="n">
        <v>-0</v>
      </c>
      <c r="D25" s="37" t="n">
        <v>-0</v>
      </c>
      <c r="E25" s="37" t="n">
        <v>-629666.235095483</v>
      </c>
      <c r="F25" s="37" t="n">
        <v>-825117.9097523285</v>
      </c>
      <c r="G25" s="37" t="n">
        <v>-986647.1415700995</v>
      </c>
      <c r="H25" s="37" t="n">
        <v>-1028455.759712478</v>
      </c>
      <c r="I25" s="37" t="n">
        <v>-1066638.225254842</v>
      </c>
      <c r="J25" s="37" t="n">
        <v>-1108937.227446201</v>
      </c>
      <c r="K25" s="37" t="n">
        <v>-1152845.139002041</v>
      </c>
      <c r="L25" s="37" t="n">
        <v>-1201413.877332544</v>
      </c>
      <c r="M25" s="37" t="n">
        <v>-1245717.902652635</v>
      </c>
      <c r="N25" s="37" t="n">
        <v>-1294802.330427577</v>
      </c>
    </row>
    <row r="26">
      <c r="A26" s="39" t="inlineStr">
        <is>
          <t>EBITDA</t>
        </is>
      </c>
      <c r="B26" s="40">
        <f>B20+SUM(B22:B25)</f>
        <v/>
      </c>
      <c r="C26" s="40">
        <f>C20+SUM(C22:C25)</f>
        <v/>
      </c>
      <c r="D26" s="40">
        <f>D20+SUM(D22:D25)</f>
        <v/>
      </c>
      <c r="E26" s="40">
        <f>E20+SUM(E22:E25)</f>
        <v/>
      </c>
      <c r="F26" s="40">
        <f>F20+SUM(F22:F25)</f>
        <v/>
      </c>
      <c r="G26" s="40">
        <f>G20+SUM(G22:G25)</f>
        <v/>
      </c>
      <c r="H26" s="40">
        <f>H20+SUM(H22:H25)</f>
        <v/>
      </c>
      <c r="I26" s="40">
        <f>I20+SUM(I22:I25)</f>
        <v/>
      </c>
      <c r="J26" s="40">
        <f>J20+SUM(J22:J25)</f>
        <v/>
      </c>
      <c r="K26" s="40">
        <f>K20+SUM(K22:K25)</f>
        <v/>
      </c>
      <c r="L26" s="40">
        <f>L20+SUM(L22:L25)</f>
        <v/>
      </c>
      <c r="M26" s="40">
        <f>M20+SUM(M22:M25)</f>
        <v/>
      </c>
      <c r="N26" s="40">
        <f>N20+SUM(N22:N25)</f>
        <v/>
      </c>
    </row>
    <row r="27">
      <c r="A27" s="14" t="inlineStr">
        <is>
          <t>Margem EBITDA</t>
        </is>
      </c>
      <c r="B27" s="31">
        <f>IF(B9&gt;0,B26/B9,"")</f>
        <v/>
      </c>
      <c r="C27" s="31">
        <f>IF(C9&gt;0,C26/C9,"")</f>
        <v/>
      </c>
      <c r="D27" s="31">
        <f>IF(D9&gt;0,D26/D9,"")</f>
        <v/>
      </c>
      <c r="E27" s="31">
        <f>IF(E9&gt;0,E26/E9,"")</f>
        <v/>
      </c>
      <c r="F27" s="31">
        <f>IF(F9&gt;0,F26/F9,"")</f>
        <v/>
      </c>
      <c r="G27" s="31">
        <f>IF(G9&gt;0,G26/G9,"")</f>
        <v/>
      </c>
      <c r="H27" s="31">
        <f>IF(H9&gt;0,H26/H9,"")</f>
        <v/>
      </c>
      <c r="I27" s="31">
        <f>IF(I9&gt;0,I26/I9,"")</f>
        <v/>
      </c>
      <c r="J27" s="31">
        <f>IF(J9&gt;0,J26/J9,"")</f>
        <v/>
      </c>
      <c r="K27" s="31">
        <f>IF(K9&gt;0,K26/K9,"")</f>
        <v/>
      </c>
      <c r="L27" s="31">
        <f>IF(L9&gt;0,L26/L9,"")</f>
        <v/>
      </c>
      <c r="M27" s="31">
        <f>IF(M9&gt;0,M26/M9,"")</f>
        <v/>
      </c>
      <c r="N27" s="31">
        <f>IF(N9&gt;0,N26/N9,"")</f>
        <v/>
      </c>
    </row>
    <row r="28">
      <c r="A28" s="38" t="inlineStr">
        <is>
          <t>(−) Reserva de reposição de FF&amp;E</t>
        </is>
      </c>
      <c r="B28" s="37" t="n">
        <v>-0</v>
      </c>
      <c r="C28" s="37" t="n">
        <v>-0</v>
      </c>
      <c r="D28" s="37" t="n">
        <v>-0</v>
      </c>
      <c r="E28" s="37" t="n">
        <v>-726935.0097869999</v>
      </c>
      <c r="F28" s="37" t="n">
        <v>-955780.8618387976</v>
      </c>
      <c r="G28" s="37" t="n">
        <v>-1147553.854255874</v>
      </c>
      <c r="H28" s="37" t="n">
        <v>-1202165.829612173</v>
      </c>
      <c r="I28" s="37" t="n">
        <v>-1253157.497693771</v>
      </c>
      <c r="J28" s="37" t="n">
        <v>-1309549.585089991</v>
      </c>
      <c r="K28" s="37" t="n">
        <v>-1368479.316419041</v>
      </c>
      <c r="L28" s="37" t="n">
        <v>-1433605.1128483</v>
      </c>
      <c r="M28" s="37" t="n">
        <v>-1494413.625512503</v>
      </c>
      <c r="N28" s="37" t="n">
        <v>-1561662.238660565</v>
      </c>
    </row>
    <row r="29">
      <c r="A29" s="39" t="inlineStr">
        <is>
          <t>NOI — Net Operating Income</t>
        </is>
      </c>
      <c r="B29" s="40">
        <f>B26+B28</f>
        <v/>
      </c>
      <c r="C29" s="40">
        <f>C26+C28</f>
        <v/>
      </c>
      <c r="D29" s="40">
        <f>D26+D28</f>
        <v/>
      </c>
      <c r="E29" s="40">
        <f>E26+E28</f>
        <v/>
      </c>
      <c r="F29" s="40">
        <f>F26+F28</f>
        <v/>
      </c>
      <c r="G29" s="40">
        <f>G26+G28</f>
        <v/>
      </c>
      <c r="H29" s="40">
        <f>H26+H28</f>
        <v/>
      </c>
      <c r="I29" s="40">
        <f>I26+I28</f>
        <v/>
      </c>
      <c r="J29" s="40">
        <f>J26+J28</f>
        <v/>
      </c>
      <c r="K29" s="40">
        <f>K26+K28</f>
        <v/>
      </c>
      <c r="L29" s="40">
        <f>L26+L28</f>
        <v/>
      </c>
      <c r="M29" s="40">
        <f>M26+M28</f>
        <v/>
      </c>
      <c r="N29" s="40">
        <f>N26+N28</f>
        <v/>
      </c>
    </row>
    <row r="30">
      <c r="A30" s="14" t="inlineStr">
        <is>
          <t>Margem NOI</t>
        </is>
      </c>
      <c r="B30" s="31">
        <f>IF(B9&gt;0,B29/B9,"")</f>
        <v/>
      </c>
      <c r="C30" s="31">
        <f>IF(C9&gt;0,C29/C9,"")</f>
        <v/>
      </c>
      <c r="D30" s="31">
        <f>IF(D9&gt;0,D29/D9,"")</f>
        <v/>
      </c>
      <c r="E30" s="31">
        <f>IF(E9&gt;0,E29/E9,"")</f>
        <v/>
      </c>
      <c r="F30" s="31">
        <f>IF(F9&gt;0,F29/F9,"")</f>
        <v/>
      </c>
      <c r="G30" s="31">
        <f>IF(G9&gt;0,G29/G9,"")</f>
        <v/>
      </c>
      <c r="H30" s="31">
        <f>IF(H9&gt;0,H29/H9,"")</f>
        <v/>
      </c>
      <c r="I30" s="31">
        <f>IF(I9&gt;0,I29/I9,"")</f>
        <v/>
      </c>
      <c r="J30" s="31">
        <f>IF(J9&gt;0,J29/J9,"")</f>
        <v/>
      </c>
      <c r="K30" s="31">
        <f>IF(K9&gt;0,K29/K9,"")</f>
        <v/>
      </c>
      <c r="L30" s="31">
        <f>IF(L9&gt;0,L29/L9,"")</f>
        <v/>
      </c>
      <c r="M30" s="31">
        <f>IF(M9&gt;0,M29/M9,"")</f>
        <v/>
      </c>
      <c r="N30" s="31">
        <f>IF(N9&gt;0,N29/N9,"")</f>
        <v/>
      </c>
    </row>
    <row r="31">
      <c r="A31" s="38" t="inlineStr">
        <is>
          <t>(−) Depreciação e amortização</t>
        </is>
      </c>
      <c r="B31" s="37" t="n">
        <v>-0</v>
      </c>
      <c r="C31" s="37" t="n">
        <v>-0</v>
      </c>
      <c r="D31" s="37" t="n">
        <v>-0</v>
      </c>
      <c r="E31" s="37" t="n">
        <v>-6957819.919356508</v>
      </c>
      <c r="F31" s="37" t="n">
        <v>-6957819.919356508</v>
      </c>
      <c r="G31" s="37" t="n">
        <v>-6957819.919356508</v>
      </c>
      <c r="H31" s="37" t="n">
        <v>-6957819.919356508</v>
      </c>
      <c r="I31" s="37" t="n">
        <v>-6957819.919356508</v>
      </c>
      <c r="J31" s="37" t="n">
        <v>-6957819.919356508</v>
      </c>
      <c r="K31" s="37" t="n">
        <v>-6957819.919356508</v>
      </c>
      <c r="L31" s="37" t="n">
        <v>-6957819.919356508</v>
      </c>
      <c r="M31" s="37" t="n">
        <v>-6957819.919356508</v>
      </c>
      <c r="N31" s="37" t="n">
        <v>-6957819.919356508</v>
      </c>
    </row>
    <row r="32">
      <c r="A32" s="39" t="inlineStr">
        <is>
          <t>EBIT</t>
        </is>
      </c>
      <c r="B32" s="40">
        <f>B29+B31</f>
        <v/>
      </c>
      <c r="C32" s="40">
        <f>C29+C31</f>
        <v/>
      </c>
      <c r="D32" s="40">
        <f>D29+D31</f>
        <v/>
      </c>
      <c r="E32" s="40">
        <f>E29+E31</f>
        <v/>
      </c>
      <c r="F32" s="40">
        <f>F29+F31</f>
        <v/>
      </c>
      <c r="G32" s="40">
        <f>G29+G31</f>
        <v/>
      </c>
      <c r="H32" s="40">
        <f>H29+H31</f>
        <v/>
      </c>
      <c r="I32" s="40">
        <f>I29+I31</f>
        <v/>
      </c>
      <c r="J32" s="40">
        <f>J29+J31</f>
        <v/>
      </c>
      <c r="K32" s="40">
        <f>K29+K31</f>
        <v/>
      </c>
      <c r="L32" s="40">
        <f>L29+L31</f>
        <v/>
      </c>
      <c r="M32" s="40">
        <f>M29+M31</f>
        <v/>
      </c>
      <c r="N32" s="40">
        <f>N29+N31</f>
        <v/>
      </c>
    </row>
    <row r="33">
      <c r="A33" s="38" t="inlineStr">
        <is>
          <t>(−) Despesas financeiras</t>
        </is>
      </c>
      <c r="B33" s="37" t="n">
        <v>-0</v>
      </c>
      <c r="C33" s="37" t="n">
        <v>-0</v>
      </c>
      <c r="D33" s="37" t="n">
        <v>-0</v>
      </c>
      <c r="E33" s="37" t="n">
        <v>-4828819.430080536</v>
      </c>
      <c r="F33" s="37" t="n">
        <v>-4828819.430080536</v>
      </c>
      <c r="G33" s="37" t="n">
        <v>-4483903.756503355</v>
      </c>
      <c r="H33" s="37" t="n">
        <v>-4138988.082926173</v>
      </c>
      <c r="I33" s="37" t="n">
        <v>-3794072.409348992</v>
      </c>
      <c r="J33" s="37" t="n">
        <v>-3449156.735771811</v>
      </c>
      <c r="K33" s="37" t="n">
        <v>-3104241.06219463</v>
      </c>
      <c r="L33" s="37" t="n">
        <v>-2759325.388617449</v>
      </c>
      <c r="M33" s="37" t="n">
        <v>-2414409.715040268</v>
      </c>
      <c r="N33" s="37" t="n">
        <v>-2069494.041463087</v>
      </c>
    </row>
    <row r="34">
      <c r="A34" s="39" t="inlineStr">
        <is>
          <t>LAIR</t>
        </is>
      </c>
      <c r="B34" s="40">
        <f>B32+B33</f>
        <v/>
      </c>
      <c r="C34" s="40">
        <f>C32+C33</f>
        <v/>
      </c>
      <c r="D34" s="40">
        <f>D32+D33</f>
        <v/>
      </c>
      <c r="E34" s="40">
        <f>E32+E33</f>
        <v/>
      </c>
      <c r="F34" s="40">
        <f>F32+F33</f>
        <v/>
      </c>
      <c r="G34" s="40">
        <f>G32+G33</f>
        <v/>
      </c>
      <c r="H34" s="40">
        <f>H32+H33</f>
        <v/>
      </c>
      <c r="I34" s="40">
        <f>I32+I33</f>
        <v/>
      </c>
      <c r="J34" s="40">
        <f>J32+J33</f>
        <v/>
      </c>
      <c r="K34" s="40">
        <f>K32+K33</f>
        <v/>
      </c>
      <c r="L34" s="40">
        <f>L32+L33</f>
        <v/>
      </c>
      <c r="M34" s="40">
        <f>M32+M33</f>
        <v/>
      </c>
      <c r="N34" s="40">
        <f>N32+N33</f>
        <v/>
      </c>
    </row>
    <row r="35">
      <c r="A35" s="38" t="inlineStr">
        <is>
          <t>(−) IRPJ e CSLL</t>
        </is>
      </c>
      <c r="B35" s="37" t="n">
        <v>-0</v>
      </c>
      <c r="C35" s="37" t="n">
        <v>-0</v>
      </c>
      <c r="D35" s="37" t="n">
        <v>-0</v>
      </c>
      <c r="E35" s="37" t="n">
        <v>-0</v>
      </c>
      <c r="F35" s="37" t="n">
        <v>-0</v>
      </c>
      <c r="G35" s="37" t="n">
        <v>-219213.0444620874</v>
      </c>
      <c r="H35" s="37" t="n">
        <v>-422089.8389327831</v>
      </c>
      <c r="I35" s="37" t="n">
        <v>-613078.6114024189</v>
      </c>
      <c r="J35" s="37" t="n">
        <v>-816240.4544710293</v>
      </c>
      <c r="K35" s="37" t="n">
        <v>-1023732.252675375</v>
      </c>
      <c r="L35" s="37" t="n">
        <v>-1244973.642050731</v>
      </c>
      <c r="M35" s="37" t="n">
        <v>-2053688.813806562</v>
      </c>
      <c r="N35" s="37" t="n">
        <v>-2390816.834163928</v>
      </c>
    </row>
    <row r="36">
      <c r="A36" s="39" t="inlineStr">
        <is>
          <t>LUCRO LÍQUIDO</t>
        </is>
      </c>
      <c r="B36" s="40">
        <f>B34+B35</f>
        <v/>
      </c>
      <c r="C36" s="40">
        <f>C34+C35</f>
        <v/>
      </c>
      <c r="D36" s="40">
        <f>D34+D35</f>
        <v/>
      </c>
      <c r="E36" s="40">
        <f>E34+E35</f>
        <v/>
      </c>
      <c r="F36" s="40">
        <f>F34+F35</f>
        <v/>
      </c>
      <c r="G36" s="40">
        <f>G34+G35</f>
        <v/>
      </c>
      <c r="H36" s="40">
        <f>H34+H35</f>
        <v/>
      </c>
      <c r="I36" s="40">
        <f>I34+I35</f>
        <v/>
      </c>
      <c r="J36" s="40">
        <f>J34+J35</f>
        <v/>
      </c>
      <c r="K36" s="40">
        <f>K34+K35</f>
        <v/>
      </c>
      <c r="L36" s="40">
        <f>L34+L35</f>
        <v/>
      </c>
      <c r="M36" s="40">
        <f>M34+M35</f>
        <v/>
      </c>
      <c r="N36" s="40">
        <f>N34+N35</f>
        <v/>
      </c>
    </row>
    <row r="37">
      <c r="A37" s="14" t="inlineStr">
        <is>
          <t>Margem líquida</t>
        </is>
      </c>
      <c r="B37" s="31">
        <f>IF(B9&gt;0,B36/B9,"")</f>
        <v/>
      </c>
      <c r="C37" s="31">
        <f>IF(C9&gt;0,C36/C9,"")</f>
        <v/>
      </c>
      <c r="D37" s="31">
        <f>IF(D9&gt;0,D36/D9,"")</f>
        <v/>
      </c>
      <c r="E37" s="31">
        <f>IF(E9&gt;0,E36/E9,"")</f>
        <v/>
      </c>
      <c r="F37" s="31">
        <f>IF(F9&gt;0,F36/F9,"")</f>
        <v/>
      </c>
      <c r="G37" s="31">
        <f>IF(G9&gt;0,G36/G9,"")</f>
        <v/>
      </c>
      <c r="H37" s="31">
        <f>IF(H9&gt;0,H36/H9,"")</f>
        <v/>
      </c>
      <c r="I37" s="31">
        <f>IF(I9&gt;0,I36/I9,"")</f>
        <v/>
      </c>
      <c r="J37" s="31">
        <f>IF(J9&gt;0,J36/J9,"")</f>
        <v/>
      </c>
      <c r="K37" s="31">
        <f>IF(K9&gt;0,K36/K9,"")</f>
        <v/>
      </c>
      <c r="L37" s="31">
        <f>IF(L9&gt;0,L36/L9,"")</f>
        <v/>
      </c>
      <c r="M37" s="31">
        <f>IF(M9&gt;0,M36/M9,"")</f>
        <v/>
      </c>
      <c r="N37" s="31">
        <f>IF(N9&gt;0,N36/N9,"")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2026-07-31T12:25:42Z</dcterms:created>
  <dcterms:modified xmlns:dcterms="http://purl.org/dc/terms/" xmlns:xsi="http://www.w3.org/2001/XMLSchema-instance" xsi:type="dcterms:W3CDTF">2026-07-31T12:25:42Z</dcterms:modified>
</cp:coreProperties>
</file>